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Orchid Computation Template" sheetId="1" r:id="rId1"/>
    <sheet name="Lily Computation Template" sheetId="2" r:id="rId2"/>
    <sheet name="Project Details" sheetId="3" r:id="rId3"/>
  </sheets>
  <definedNames>
    <definedName name="__xlnm._FilterDatabase">#REF!</definedName>
    <definedName name="Excel_BuiltIn__FilterDatabase">#REF!</definedName>
  </definedNames>
  <calcPr calcId="125725" iterateDelta="1E-4"/>
</workbook>
</file>

<file path=xl/calcChain.xml><?xml version="1.0" encoding="utf-8"?>
<calcChain xmlns="http://schemas.openxmlformats.org/spreadsheetml/2006/main">
  <c r="D6" i="2"/>
  <c r="A39" s="1"/>
  <c r="B14"/>
  <c r="D14" s="1"/>
  <c r="C14"/>
  <c r="C16" s="1"/>
  <c r="E14"/>
  <c r="E16" s="1"/>
  <c r="E17" s="1"/>
  <c r="F14"/>
  <c r="F17" s="1"/>
  <c r="B16"/>
  <c r="F16"/>
  <c r="D6" i="1"/>
  <c r="B14"/>
  <c r="E14" s="1"/>
  <c r="D14"/>
  <c r="D16" s="1"/>
  <c r="F14"/>
  <c r="F16" s="1"/>
  <c r="F17" s="1"/>
  <c r="A39"/>
  <c r="A44" s="1"/>
  <c r="A40"/>
  <c r="A42"/>
  <c r="A43"/>
  <c r="A45"/>
  <c r="A47"/>
  <c r="A49"/>
  <c r="A50"/>
  <c r="A41" i="2" l="1"/>
  <c r="A48"/>
  <c r="A46"/>
  <c r="A44"/>
  <c r="A42"/>
  <c r="A50"/>
  <c r="A51" i="1"/>
  <c r="A46"/>
  <c r="A41"/>
  <c r="F18"/>
  <c r="F20"/>
  <c r="F19"/>
  <c r="F19" i="2"/>
  <c r="F18"/>
  <c r="F20" s="1"/>
  <c r="D17"/>
  <c r="D16"/>
  <c r="E16" i="1"/>
  <c r="E17" s="1"/>
  <c r="E18" i="2"/>
  <c r="E20" s="1"/>
  <c r="E19"/>
  <c r="D17" i="1"/>
  <c r="C17" i="2"/>
  <c r="A60" i="1"/>
  <c r="A52"/>
  <c r="A48"/>
  <c r="B16"/>
  <c r="B17" s="1"/>
  <c r="C14"/>
  <c r="A51" i="2"/>
  <c r="A47"/>
  <c r="A43"/>
  <c r="A40"/>
  <c r="A62" i="1"/>
  <c r="A58"/>
  <c r="A49" i="2"/>
  <c r="A45"/>
  <c r="B17"/>
  <c r="A54" i="1" l="1"/>
  <c r="A59"/>
  <c r="A57"/>
  <c r="A55"/>
  <c r="A63"/>
  <c r="A53"/>
  <c r="A61"/>
  <c r="A56"/>
  <c r="E22" i="2"/>
  <c r="E24" s="1"/>
  <c r="E26" s="1"/>
  <c r="E34"/>
  <c r="E76" s="1"/>
  <c r="E29"/>
  <c r="E31" s="1"/>
  <c r="E43" s="1"/>
  <c r="E44" s="1"/>
  <c r="F22"/>
  <c r="F24" s="1"/>
  <c r="F26" s="1"/>
  <c r="F34"/>
  <c r="F76" s="1"/>
  <c r="E19" i="1"/>
  <c r="E20" s="1"/>
  <c r="E18"/>
  <c r="C19" i="2"/>
  <c r="C18"/>
  <c r="C20" s="1"/>
  <c r="B18" i="1"/>
  <c r="B19"/>
  <c r="B20" s="1"/>
  <c r="B22" s="1"/>
  <c r="B24" s="1"/>
  <c r="B40" s="1"/>
  <c r="B73" s="1"/>
  <c r="D18"/>
  <c r="D19"/>
  <c r="D20" s="1"/>
  <c r="C17"/>
  <c r="C16"/>
  <c r="A53" i="2"/>
  <c r="A57"/>
  <c r="A61"/>
  <c r="A56"/>
  <c r="A55"/>
  <c r="A59"/>
  <c r="A63"/>
  <c r="A60"/>
  <c r="A54"/>
  <c r="A58"/>
  <c r="A62"/>
  <c r="A52"/>
  <c r="D19"/>
  <c r="D20" s="1"/>
  <c r="D18"/>
  <c r="F34" i="1"/>
  <c r="F70" s="1"/>
  <c r="F22"/>
  <c r="F24" s="1"/>
  <c r="F26" s="1"/>
  <c r="B19" i="2"/>
  <c r="B18"/>
  <c r="B20" s="1"/>
  <c r="B22" s="1"/>
  <c r="B24" s="1"/>
  <c r="B40" s="1"/>
  <c r="B78" s="1"/>
  <c r="A66" i="1" l="1"/>
  <c r="A67"/>
  <c r="A72"/>
  <c r="A71"/>
  <c r="A69"/>
  <c r="A65"/>
  <c r="A68"/>
  <c r="A70"/>
  <c r="A64"/>
  <c r="D34"/>
  <c r="D71" s="1"/>
  <c r="D29"/>
  <c r="D31" s="1"/>
  <c r="D22"/>
  <c r="D24" s="1"/>
  <c r="D40" s="1"/>
  <c r="C34" i="2"/>
  <c r="C36"/>
  <c r="C22"/>
  <c r="C24" s="1"/>
  <c r="C40" s="1"/>
  <c r="E29" i="1"/>
  <c r="E31" s="1"/>
  <c r="E43" s="1"/>
  <c r="E44" s="1"/>
  <c r="E22"/>
  <c r="E24" s="1"/>
  <c r="E26" s="1"/>
  <c r="E34"/>
  <c r="E70" s="1"/>
  <c r="D29" i="2"/>
  <c r="D31" s="1"/>
  <c r="D22"/>
  <c r="D24" s="1"/>
  <c r="D40" s="1"/>
  <c r="D34"/>
  <c r="D77" s="1"/>
  <c r="A65"/>
  <c r="A69"/>
  <c r="A73"/>
  <c r="A72"/>
  <c r="A67"/>
  <c r="A71"/>
  <c r="A68"/>
  <c r="A66"/>
  <c r="A70"/>
  <c r="A74"/>
  <c r="A64"/>
  <c r="E42"/>
  <c r="E41"/>
  <c r="E40"/>
  <c r="G80" i="1"/>
  <c r="G78"/>
  <c r="G79"/>
  <c r="G77"/>
  <c r="G81"/>
  <c r="C19"/>
  <c r="C18"/>
  <c r="C20" s="1"/>
  <c r="E46" i="2"/>
  <c r="E45"/>
  <c r="E49"/>
  <c r="F42" i="1"/>
  <c r="F47" s="1"/>
  <c r="F52" s="1"/>
  <c r="F57" s="1"/>
  <c r="F62" s="1"/>
  <c r="F67" s="1"/>
  <c r="F40"/>
  <c r="F44"/>
  <c r="F49" s="1"/>
  <c r="F54" s="1"/>
  <c r="F59" s="1"/>
  <c r="F64" s="1"/>
  <c r="F69" s="1"/>
  <c r="F41"/>
  <c r="F46" s="1"/>
  <c r="F51" s="1"/>
  <c r="F56" s="1"/>
  <c r="F61" s="1"/>
  <c r="F66" s="1"/>
  <c r="F43"/>
  <c r="F48" s="1"/>
  <c r="F53" s="1"/>
  <c r="F58" s="1"/>
  <c r="F63" s="1"/>
  <c r="F68" s="1"/>
  <c r="F41" i="2"/>
  <c r="F46" s="1"/>
  <c r="F51" s="1"/>
  <c r="F56" s="1"/>
  <c r="F61" s="1"/>
  <c r="F43"/>
  <c r="F48" s="1"/>
  <c r="F53" s="1"/>
  <c r="F58" s="1"/>
  <c r="F63" s="1"/>
  <c r="F68" s="1"/>
  <c r="F44"/>
  <c r="F49" s="1"/>
  <c r="F54" s="1"/>
  <c r="F59" s="1"/>
  <c r="F64" s="1"/>
  <c r="F69" s="1"/>
  <c r="F42"/>
  <c r="F47" s="1"/>
  <c r="F52" s="1"/>
  <c r="F57" s="1"/>
  <c r="F62" s="1"/>
  <c r="F67" s="1"/>
  <c r="F40"/>
  <c r="C22" i="1" l="1"/>
  <c r="C24" s="1"/>
  <c r="C40" s="1"/>
  <c r="C36"/>
  <c r="C34"/>
  <c r="F45" i="2"/>
  <c r="F50" s="1"/>
  <c r="F55" s="1"/>
  <c r="F60" s="1"/>
  <c r="F65" s="1"/>
  <c r="F73"/>
  <c r="F71"/>
  <c r="F75"/>
  <c r="F66"/>
  <c r="F78" s="1"/>
  <c r="F70"/>
  <c r="F74"/>
  <c r="F72"/>
  <c r="F73" i="1"/>
  <c r="F45"/>
  <c r="F50" s="1"/>
  <c r="F55" s="1"/>
  <c r="F60" s="1"/>
  <c r="F65" s="1"/>
  <c r="E50" i="2"/>
  <c r="E47"/>
  <c r="E52" s="1"/>
  <c r="E58" s="1"/>
  <c r="F79" i="1"/>
  <c r="F77"/>
  <c r="F81"/>
  <c r="F80"/>
  <c r="F78"/>
  <c r="C44" i="2"/>
  <c r="C56" s="1"/>
  <c r="C68" s="1"/>
  <c r="C48"/>
  <c r="C60" s="1"/>
  <c r="C52"/>
  <c r="C64" s="1"/>
  <c r="C43"/>
  <c r="C55" s="1"/>
  <c r="C67" s="1"/>
  <c r="C47"/>
  <c r="C59" s="1"/>
  <c r="C42"/>
  <c r="C46"/>
  <c r="C58" s="1"/>
  <c r="C70" s="1"/>
  <c r="C50"/>
  <c r="C62" s="1"/>
  <c r="C54"/>
  <c r="C66" s="1"/>
  <c r="C51"/>
  <c r="C63" s="1"/>
  <c r="C71"/>
  <c r="C72" s="1"/>
  <c r="C73" s="1"/>
  <c r="C74" s="1"/>
  <c r="C75" s="1"/>
  <c r="C76" s="1"/>
  <c r="C41"/>
  <c r="C78" s="1"/>
  <c r="C45"/>
  <c r="C57" s="1"/>
  <c r="C69" s="1"/>
  <c r="C49"/>
  <c r="C61" s="1"/>
  <c r="C53"/>
  <c r="C65" s="1"/>
  <c r="E78" i="1"/>
  <c r="E80"/>
  <c r="E77"/>
  <c r="E81"/>
  <c r="E79"/>
  <c r="D43" i="2"/>
  <c r="D47"/>
  <c r="D46"/>
  <c r="D41"/>
  <c r="D45"/>
  <c r="D49"/>
  <c r="D51" s="1"/>
  <c r="D50"/>
  <c r="D52" s="1"/>
  <c r="D53" s="1"/>
  <c r="D54" s="1"/>
  <c r="D44"/>
  <c r="D48"/>
  <c r="D42"/>
  <c r="A76"/>
  <c r="A75"/>
  <c r="E45" i="1"/>
  <c r="E49"/>
  <c r="E54" s="1"/>
  <c r="E60" s="1"/>
  <c r="E67" s="1"/>
  <c r="E46"/>
  <c r="E54" i="2"/>
  <c r="E60" s="1"/>
  <c r="E67" s="1"/>
  <c r="E70"/>
  <c r="D44" i="1"/>
  <c r="D48"/>
  <c r="D42"/>
  <c r="D46"/>
  <c r="D50"/>
  <c r="D52" s="1"/>
  <c r="D53" s="1"/>
  <c r="D54" s="1"/>
  <c r="D43"/>
  <c r="D41"/>
  <c r="D45"/>
  <c r="D49"/>
  <c r="D51" s="1"/>
  <c r="D47"/>
  <c r="E48" i="2"/>
  <c r="E53" s="1"/>
  <c r="E59" s="1"/>
  <c r="E51"/>
  <c r="E57" s="1"/>
  <c r="E41" i="1"/>
  <c r="E40"/>
  <c r="E42"/>
  <c r="E74" i="2" l="1"/>
  <c r="E84"/>
  <c r="E86"/>
  <c r="E72"/>
  <c r="E83"/>
  <c r="E85"/>
  <c r="E87"/>
  <c r="E73"/>
  <c r="E71"/>
  <c r="E75"/>
  <c r="E47" i="1"/>
  <c r="E52" s="1"/>
  <c r="E58" s="1"/>
  <c r="E50"/>
  <c r="F85" i="2"/>
  <c r="F87"/>
  <c r="F84"/>
  <c r="F86"/>
  <c r="F83"/>
  <c r="E56"/>
  <c r="E55"/>
  <c r="C41" i="1"/>
  <c r="C45"/>
  <c r="C57" s="1"/>
  <c r="C69" s="1"/>
  <c r="C49"/>
  <c r="C61" s="1"/>
  <c r="C53"/>
  <c r="C65" s="1"/>
  <c r="C43"/>
  <c r="C55" s="1"/>
  <c r="C67" s="1"/>
  <c r="C47"/>
  <c r="C59" s="1"/>
  <c r="C51"/>
  <c r="C63" s="1"/>
  <c r="C54"/>
  <c r="C66" s="1"/>
  <c r="C42"/>
  <c r="C73" s="1"/>
  <c r="C46"/>
  <c r="C58" s="1"/>
  <c r="C70" s="1"/>
  <c r="C50"/>
  <c r="C62" s="1"/>
  <c r="C44"/>
  <c r="C56" s="1"/>
  <c r="C68" s="1"/>
  <c r="C48"/>
  <c r="C60" s="1"/>
  <c r="C52"/>
  <c r="C64" s="1"/>
  <c r="D56"/>
  <c r="D55"/>
  <c r="E62" i="2"/>
  <c r="E63"/>
  <c r="E65" s="1"/>
  <c r="E51" i="1"/>
  <c r="E57" s="1"/>
  <c r="E48"/>
  <c r="E53" s="1"/>
  <c r="E59" s="1"/>
  <c r="D55" i="2"/>
  <c r="D56"/>
  <c r="E64" l="1"/>
  <c r="E66" s="1"/>
  <c r="E69"/>
  <c r="E55" i="1"/>
  <c r="E56"/>
  <c r="D57"/>
  <c r="D65"/>
  <c r="D57" i="2"/>
  <c r="D65"/>
  <c r="D58"/>
  <c r="D66"/>
  <c r="E61"/>
  <c r="E68" s="1"/>
  <c r="E78"/>
  <c r="E63" i="1"/>
  <c r="E65" s="1"/>
  <c r="E62"/>
  <c r="D58"/>
  <c r="D66"/>
  <c r="D60" l="1"/>
  <c r="D68"/>
  <c r="D59" i="2"/>
  <c r="D67"/>
  <c r="E61" i="1"/>
  <c r="E68" s="1"/>
  <c r="D60" i="2"/>
  <c r="D68"/>
  <c r="D59" i="1"/>
  <c r="D67"/>
  <c r="E69"/>
  <c r="E64"/>
  <c r="E66" s="1"/>
  <c r="D62" l="1"/>
  <c r="D64" s="1"/>
  <c r="D70"/>
  <c r="E73"/>
  <c r="D61"/>
  <c r="D63" s="1"/>
  <c r="D69"/>
  <c r="D70" i="2"/>
  <c r="D62"/>
  <c r="D64" s="1"/>
  <c r="D61"/>
  <c r="D63" s="1"/>
  <c r="D69"/>
  <c r="D71" l="1"/>
  <c r="D72"/>
  <c r="D73" i="1"/>
  <c r="D75" i="2" l="1"/>
  <c r="D73"/>
  <c r="D76"/>
  <c r="D78" s="1"/>
  <c r="D74"/>
</calcChain>
</file>

<file path=xl/sharedStrings.xml><?xml version="1.0" encoding="utf-8"?>
<sst xmlns="http://schemas.openxmlformats.org/spreadsheetml/2006/main" count="161" uniqueCount="96">
  <si>
    <t>Unit No</t>
  </si>
  <si>
    <t>GRACEB010918</t>
  </si>
  <si>
    <t>Unit Type</t>
  </si>
  <si>
    <t>1BR Unit with Balcony</t>
  </si>
  <si>
    <t>*do not change</t>
  </si>
  <si>
    <t>List Price</t>
  </si>
  <si>
    <t>*enter List Price</t>
  </si>
  <si>
    <t>Date</t>
  </si>
  <si>
    <t>TOWER 1-ORCHID</t>
  </si>
  <si>
    <t>SCHEME 1</t>
  </si>
  <si>
    <t>SCHEME 2</t>
  </si>
  <si>
    <t>SCHEME 3</t>
  </si>
  <si>
    <t>SCHEME 4</t>
  </si>
  <si>
    <t>SCHEME 5</t>
  </si>
  <si>
    <t xml:space="preserve">Spot Cash </t>
  </si>
  <si>
    <t>Spot 20% DP; 80% over 30 mos</t>
  </si>
  <si>
    <r>
      <t>Spot 10%; 10% over 30 mons; 80% Bal. on 32</t>
    </r>
    <r>
      <rPr>
        <vertAlign val="superscript"/>
        <sz val="10.5"/>
        <rFont val="Arial"/>
        <family val="2"/>
        <charset val="1"/>
      </rPr>
      <t>nd</t>
    </r>
    <r>
      <rPr>
        <sz val="10.5"/>
        <rFont val="Arial"/>
        <family val="2"/>
        <charset val="1"/>
      </rPr>
      <t xml:space="preserve"> Month</t>
    </r>
  </si>
  <si>
    <r>
      <t>5% DP over 3 mons; 15% over 27 mons; 80% Bal. On 31</t>
    </r>
    <r>
      <rPr>
        <vertAlign val="superscript"/>
        <sz val="10.5"/>
        <rFont val="Arial"/>
        <family val="2"/>
        <charset val="1"/>
      </rPr>
      <t>st</t>
    </r>
    <r>
      <rPr>
        <sz val="10.5"/>
        <rFont val="Arial"/>
        <family val="2"/>
        <charset val="1"/>
      </rPr>
      <t xml:space="preserve"> month</t>
    </r>
  </si>
  <si>
    <r>
      <t>20% over 30 mons; 80 Bal. on 31</t>
    </r>
    <r>
      <rPr>
        <vertAlign val="superscript"/>
        <sz val="11"/>
        <rFont val="Arial"/>
        <family val="2"/>
        <charset val="1"/>
      </rPr>
      <t>st</t>
    </r>
    <r>
      <rPr>
        <sz val="11"/>
        <rFont val="Arial"/>
        <family val="2"/>
        <charset val="1"/>
      </rPr>
      <t xml:space="preserve"> month</t>
    </r>
  </si>
  <si>
    <t>Discount</t>
  </si>
  <si>
    <t>Discount Amount</t>
  </si>
  <si>
    <t>Net List Price</t>
  </si>
  <si>
    <t>Other Charges</t>
  </si>
  <si>
    <t>VAT-if price exceeds 3199200</t>
  </si>
  <si>
    <t>TCP</t>
  </si>
  <si>
    <t>Downpayment</t>
  </si>
  <si>
    <t>DP Amount</t>
  </si>
  <si>
    <t>Reservation Fee</t>
  </si>
  <si>
    <t>Net DP</t>
  </si>
  <si>
    <t>Months to Pay</t>
  </si>
  <si>
    <t>DP Installment 1</t>
  </si>
  <si>
    <t>Monthly Amortization</t>
  </si>
  <si>
    <t>Balance</t>
  </si>
  <si>
    <t>Balance Amount</t>
  </si>
  <si>
    <t>Retention Fee</t>
  </si>
  <si>
    <t>BANK LOAN AMORTIZATION</t>
  </si>
  <si>
    <t>Fixing Period (yrs)</t>
  </si>
  <si>
    <t>Rate**</t>
  </si>
  <si>
    <t>Tenor (yrs)</t>
  </si>
  <si>
    <t>Factor Rate</t>
  </si>
  <si>
    <t>Scheme 3</t>
  </si>
  <si>
    <t>Scheme 4</t>
  </si>
  <si>
    <t>Scheme 5</t>
  </si>
  <si>
    <r>
      <t>**</t>
    </r>
    <r>
      <rPr>
        <i/>
        <sz val="11"/>
        <color indexed="8"/>
        <rFont val="Calibri"/>
        <family val="2"/>
        <charset val="1"/>
      </rPr>
      <t>Prevailing rates apply at time of loan availment</t>
    </r>
  </si>
  <si>
    <r>
      <t>* OTHER CHARGES =</t>
    </r>
    <r>
      <rPr>
        <sz val="12"/>
        <rFont val="Arial"/>
        <family val="2"/>
        <charset val="1"/>
      </rPr>
      <t xml:space="preserve"> </t>
    </r>
    <r>
      <rPr>
        <sz val="11"/>
        <color indexed="8"/>
        <rFont val="Calibri"/>
        <family val="2"/>
        <charset val="1"/>
      </rPr>
      <t>(Registration Fees, Documentary Stamp Tax from BIR, Transfer Tax Fees from City Treasurer's Office)</t>
    </r>
  </si>
  <si>
    <r>
      <t xml:space="preserve">  </t>
    </r>
    <r>
      <rPr>
        <sz val="11"/>
        <color indexed="8"/>
        <rFont val="Calibri"/>
        <family val="2"/>
        <charset val="1"/>
      </rPr>
      <t>Water &amp; Meralco Meter Installation,Handling Fees, Miscellaneous Fees)</t>
    </r>
  </si>
  <si>
    <t xml:space="preserve">* All Additional Discounts shall be subject for approval. </t>
  </si>
  <si>
    <t>* Any other payment schemes shall be subject for approval</t>
  </si>
  <si>
    <t>* RESERVATION FEE = strictly non – refundable and cannot be credited to other units.</t>
  </si>
  <si>
    <r>
      <t xml:space="preserve">* All checks payable to </t>
    </r>
    <r>
      <rPr>
        <sz val="14"/>
        <color indexed="8"/>
        <rFont val="Arial"/>
        <family val="2"/>
        <charset val="1"/>
      </rPr>
      <t>SMDC</t>
    </r>
  </si>
  <si>
    <t>*This document does not constitute nor form part of any contract and for information purposes only.</t>
  </si>
  <si>
    <t>GRACEB020218</t>
  </si>
  <si>
    <t>TOWER 2-LILY</t>
  </si>
  <si>
    <t>Spot 20% DP; 80% over 36 mos</t>
  </si>
  <si>
    <r>
      <t>Spot 10%; 10% over 36 mons; 80% Bal. on 38</t>
    </r>
    <r>
      <rPr>
        <vertAlign val="superscript"/>
        <sz val="10.5"/>
        <rFont val="Arial"/>
        <family val="2"/>
        <charset val="1"/>
      </rPr>
      <t>th</t>
    </r>
    <r>
      <rPr>
        <sz val="10.5"/>
        <rFont val="Arial"/>
        <family val="2"/>
        <charset val="1"/>
      </rPr>
      <t xml:space="preserve"> Month</t>
    </r>
  </si>
  <si>
    <r>
      <t>5% DP over 3 mons; 15% over 33 mons; 80% Bal. On 37</t>
    </r>
    <r>
      <rPr>
        <vertAlign val="superscript"/>
        <sz val="10.5"/>
        <rFont val="Arial"/>
        <family val="2"/>
        <charset val="1"/>
      </rPr>
      <t>th</t>
    </r>
    <r>
      <rPr>
        <sz val="10.5"/>
        <rFont val="Arial"/>
        <family val="2"/>
        <charset val="1"/>
      </rPr>
      <t xml:space="preserve"> month</t>
    </r>
  </si>
  <si>
    <r>
      <t>20% over 36 mons; 80 Bal. on 37</t>
    </r>
    <r>
      <rPr>
        <vertAlign val="superscript"/>
        <sz val="11"/>
        <rFont val="Arial"/>
        <family val="2"/>
        <charset val="1"/>
      </rPr>
      <t>th</t>
    </r>
    <r>
      <rPr>
        <sz val="11"/>
        <rFont val="Arial"/>
        <family val="2"/>
        <charset val="1"/>
      </rPr>
      <t xml:space="preserve"> month</t>
    </r>
  </si>
  <si>
    <t>SM Grace Residences</t>
  </si>
  <si>
    <t>Levi Mariano Avenue, Taguig City</t>
  </si>
  <si>
    <t>Suburban Sanctuary in the City</t>
  </si>
  <si>
    <t>Turnover</t>
  </si>
  <si>
    <t>Tower 1-3Q 2015</t>
  </si>
  <si>
    <t>Tower 2-2Q 2016</t>
  </si>
  <si>
    <t>Tower 3-3Q 2016</t>
  </si>
  <si>
    <t>Tower 4-4Q 2016</t>
  </si>
  <si>
    <t>Basic Finished</t>
  </si>
  <si>
    <t>General Info</t>
  </si>
  <si>
    <t># of Towers</t>
  </si>
  <si>
    <t># of Floors</t>
  </si>
  <si>
    <t>Tower 1-12 flrs</t>
  </si>
  <si>
    <t>Tower 2-4-20 flrs</t>
  </si>
  <si>
    <t># of Units per Floor</t>
  </si>
  <si>
    <t>Approx 50</t>
  </si>
  <si>
    <t># of Units</t>
  </si>
  <si>
    <t>3, 560</t>
  </si>
  <si>
    <t>Price Range</t>
  </si>
  <si>
    <t>Lightest Payment Term</t>
  </si>
  <si>
    <t>Tower 1</t>
  </si>
  <si>
    <t>1 BR WITH BALCONY</t>
  </si>
  <si>
    <t>1.7-2.2 M</t>
  </si>
  <si>
    <t>20% in 30mos</t>
  </si>
  <si>
    <t>10k-13k</t>
  </si>
  <si>
    <t>1 BR Deluxe UNIT WITH BALCONY</t>
  </si>
  <si>
    <t>2.1-3M</t>
  </si>
  <si>
    <t>12k-20k</t>
  </si>
  <si>
    <t>2BR with Balcony</t>
  </si>
  <si>
    <t>3-3.8M</t>
  </si>
  <si>
    <t>20k</t>
  </si>
  <si>
    <t>Tower 2</t>
  </si>
  <si>
    <t>1 BR UNIT WITH BALCONY</t>
  </si>
  <si>
    <t>1.8M-2M</t>
  </si>
  <si>
    <t>20% in 36 mos</t>
  </si>
  <si>
    <t>9k-12k</t>
  </si>
  <si>
    <t>1BR DELUXE WITH BALCONY</t>
  </si>
  <si>
    <t>2M-2.6M</t>
  </si>
  <si>
    <t>11k-14.5k</t>
  </si>
</sst>
</file>

<file path=xl/styles.xml><?xml version="1.0" encoding="utf-8"?>
<styleSheet xmlns="http://schemas.openxmlformats.org/spreadsheetml/2006/main">
  <numFmts count="6">
    <numFmt numFmtId="164" formatCode="_(&quot;Php&quot;* #,##0.00_);_(&quot;Php&quot;* \(#,##0.00\);_(&quot;Php&quot;* \-??_);_(@_)"/>
    <numFmt numFmtId="165" formatCode="mmmm\ dd&quot;, &quot;yyyy;@"/>
    <numFmt numFmtId="166" formatCode="0.000000000"/>
    <numFmt numFmtId="167" formatCode="_(* #,##0.00_);_(* \(#,##0.00\);_(* \-??_);_(@_)"/>
    <numFmt numFmtId="168" formatCode="_(* #,##0_);_(* \(#,##0\);_(* \-??_);_(@_)"/>
    <numFmt numFmtId="169" formatCode="0.0000000"/>
  </numFmts>
  <fonts count="23"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b/>
      <sz val="11"/>
      <color indexed="8"/>
      <name val="Calibri"/>
      <family val="2"/>
      <charset val="1"/>
    </font>
    <font>
      <sz val="28"/>
      <color indexed="24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.5"/>
      <name val="Arial"/>
      <family val="2"/>
      <charset val="1"/>
    </font>
    <font>
      <vertAlign val="superscript"/>
      <sz val="10.5"/>
      <name val="Arial"/>
      <family val="2"/>
      <charset val="1"/>
    </font>
    <font>
      <sz val="11"/>
      <name val="Arial"/>
      <family val="2"/>
      <charset val="1"/>
    </font>
    <font>
      <vertAlign val="superscript"/>
      <sz val="11"/>
      <name val="Arial"/>
      <family val="2"/>
      <charset val="1"/>
    </font>
    <font>
      <sz val="10"/>
      <color indexed="8"/>
      <name val="Arial"/>
      <family val="2"/>
      <charset val="1"/>
    </font>
    <font>
      <i/>
      <sz val="11"/>
      <color indexed="8"/>
      <name val="Calibri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4"/>
      <color indexed="8"/>
      <name val="Arial"/>
      <family val="2"/>
      <charset val="1"/>
    </font>
    <font>
      <u/>
      <sz val="10"/>
      <color indexed="9"/>
      <name val="Arial"/>
      <family val="2"/>
      <charset val="1"/>
    </font>
    <font>
      <sz val="24"/>
      <color indexed="40"/>
      <name val="Calibri"/>
      <family val="2"/>
      <charset val="1"/>
    </font>
    <font>
      <b/>
      <sz val="18"/>
      <color indexed="17"/>
      <name val="Calibri"/>
      <family val="2"/>
      <charset val="1"/>
    </font>
    <font>
      <i/>
      <sz val="11"/>
      <name val="Calibri"/>
      <family val="2"/>
      <charset val="1"/>
    </font>
    <font>
      <sz val="11"/>
      <name val="Calibri"/>
      <family val="2"/>
      <charset val="1"/>
    </font>
    <font>
      <b/>
      <sz val="10"/>
      <color indexed="9"/>
      <name val="Arial"/>
      <family val="2"/>
      <charset val="1"/>
    </font>
    <font>
      <sz val="8"/>
      <color indexed="8"/>
      <name val="Arial"/>
      <family val="2"/>
      <charset val="1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17"/>
        <bgColor indexed="5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167" fontId="22" fillId="0" borderId="0"/>
    <xf numFmtId="164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5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2" borderId="0" xfId="2" applyNumberFormat="1" applyFont="1" applyFill="1" applyBorder="1" applyAlignment="1" applyProtection="1">
      <alignment horizontal="left" vertical="top"/>
    </xf>
    <xf numFmtId="0" fontId="2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0" fillId="2" borderId="3" xfId="0" applyFont="1" applyFill="1" applyBorder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9" fontId="0" fillId="0" borderId="1" xfId="0" applyNumberFormat="1" applyFont="1" applyBorder="1"/>
    <xf numFmtId="9" fontId="0" fillId="0" borderId="2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0" fillId="0" borderId="2" xfId="0" applyFont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4" borderId="0" xfId="0" applyFont="1" applyFill="1"/>
    <xf numFmtId="165" fontId="0" fillId="0" borderId="1" xfId="0" applyNumberFormat="1" applyFont="1" applyBorder="1"/>
    <xf numFmtId="0" fontId="0" fillId="3" borderId="3" xfId="0" applyFont="1" applyFill="1" applyBorder="1"/>
    <xf numFmtId="4" fontId="0" fillId="3" borderId="3" xfId="0" applyNumberFormat="1" applyFont="1" applyFill="1" applyBorder="1"/>
    <xf numFmtId="0" fontId="0" fillId="0" borderId="4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10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3" fontId="0" fillId="0" borderId="3" xfId="0" applyNumberFormat="1" applyBorder="1"/>
    <xf numFmtId="168" fontId="0" fillId="0" borderId="1" xfId="1" applyNumberFormat="1" applyFont="1" applyFill="1" applyBorder="1" applyAlignment="1" applyProtection="1"/>
    <xf numFmtId="169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/>
    <xf numFmtId="3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169" fontId="1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10" fillId="5" borderId="0" xfId="0" applyNumberFormat="1" applyFont="1" applyFill="1" applyBorder="1" applyAlignment="1">
      <alignment horizontal="left"/>
    </xf>
    <xf numFmtId="3" fontId="15" fillId="5" borderId="0" xfId="0" applyNumberFormat="1" applyFont="1" applyFill="1" applyBorder="1"/>
    <xf numFmtId="4" fontId="0" fillId="0" borderId="0" xfId="0" applyNumberFormat="1" applyFont="1" applyBorder="1"/>
    <xf numFmtId="3" fontId="0" fillId="0" borderId="0" xfId="0" applyNumberFormat="1" applyFont="1" applyFill="1" applyBorder="1"/>
    <xf numFmtId="0" fontId="16" fillId="0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6" borderId="0" xfId="0" applyFont="1" applyFill="1" applyAlignment="1">
      <alignment horizontal="center"/>
    </xf>
    <xf numFmtId="0" fontId="0" fillId="3" borderId="3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21" fillId="3" borderId="3" xfId="4" applyNumberFormat="1" applyFont="1" applyFill="1" applyBorder="1" applyAlignment="1" applyProtection="1">
      <alignment horizontal="left" vertical="top"/>
    </xf>
    <xf numFmtId="0" fontId="0" fillId="3" borderId="3" xfId="0" applyFont="1" applyFill="1" applyBorder="1" applyAlignment="1">
      <alignment horizontal="center"/>
    </xf>
    <xf numFmtId="0" fontId="0" fillId="3" borderId="0" xfId="0" applyFill="1"/>
    <xf numFmtId="0" fontId="8" fillId="3" borderId="3" xfId="0" applyFont="1" applyFill="1" applyBorder="1" applyAlignment="1">
      <alignment horizontal="center" vertical="center"/>
    </xf>
    <xf numFmtId="0" fontId="0" fillId="0" borderId="5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/>
  </cellXfs>
  <cellStyles count="7">
    <cellStyle name="Comma" xfId="1" builtinId="3"/>
    <cellStyle name="Currency" xfId="2" builtinId="4"/>
    <cellStyle name="Currency 2" xfId="3"/>
    <cellStyle name="Currency 3" xfId="4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4A008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2571750</xdr:colOff>
      <xdr:row>10</xdr:row>
      <xdr:rowOff>161925</xdr:rowOff>
    </xdr:to>
    <xdr:pic>
      <xdr:nvPicPr>
        <xdr:cNvPr id="102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562225" cy="2095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2571750</xdr:colOff>
      <xdr:row>10</xdr:row>
      <xdr:rowOff>161925</xdr:rowOff>
    </xdr:to>
    <xdr:pic>
      <xdr:nvPicPr>
        <xdr:cNvPr id="2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562225" cy="2162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2:H90"/>
  <sheetViews>
    <sheetView tabSelected="1" topLeftCell="A67" workbookViewId="0">
      <selection activeCell="C72" sqref="C72"/>
    </sheetView>
  </sheetViews>
  <sheetFormatPr defaultColWidth="9" defaultRowHeight="15"/>
  <cols>
    <col min="1" max="1" width="38.7109375" style="1" customWidth="1"/>
    <col min="2" max="2" width="15.5703125" style="1" customWidth="1"/>
    <col min="3" max="3" width="19.28515625" style="1" customWidth="1"/>
    <col min="4" max="4" width="21.5703125" style="1" customWidth="1"/>
    <col min="5" max="5" width="13.5703125" style="1" customWidth="1"/>
    <col min="6" max="6" width="16.140625" style="1" customWidth="1"/>
    <col min="7" max="16384" width="9" style="1"/>
  </cols>
  <sheetData>
    <row r="2" spans="1:6">
      <c r="C2" s="2"/>
      <c r="D2" s="2"/>
    </row>
    <row r="3" spans="1:6">
      <c r="C3" s="2" t="s">
        <v>0</v>
      </c>
      <c r="D3" s="3" t="s">
        <v>1</v>
      </c>
    </row>
    <row r="4" spans="1:6">
      <c r="C4" s="2" t="s">
        <v>2</v>
      </c>
      <c r="D4" s="2" t="s">
        <v>3</v>
      </c>
      <c r="E4" s="1" t="s">
        <v>4</v>
      </c>
    </row>
    <row r="5" spans="1:6">
      <c r="C5" s="2" t="s">
        <v>5</v>
      </c>
      <c r="D5" s="4">
        <v>1665800</v>
      </c>
      <c r="E5" s="1" t="s">
        <v>6</v>
      </c>
    </row>
    <row r="6" spans="1:6">
      <c r="C6" s="2" t="s">
        <v>7</v>
      </c>
      <c r="D6" s="5">
        <f ca="1">NOW()</f>
        <v>41111.079871064816</v>
      </c>
      <c r="E6" s="1" t="s">
        <v>4</v>
      </c>
    </row>
    <row r="7" spans="1:6">
      <c r="C7" s="2"/>
      <c r="D7" s="2"/>
    </row>
    <row r="8" spans="1:6" ht="7.5" customHeight="1"/>
    <row r="9" spans="1:6" ht="25.35" customHeight="1">
      <c r="C9" s="6" t="s">
        <v>8</v>
      </c>
      <c r="D9" s="7"/>
      <c r="E9" s="7"/>
      <c r="F9" s="8"/>
    </row>
    <row r="12" spans="1:6">
      <c r="A12" s="9"/>
      <c r="B12" s="10" t="s">
        <v>9</v>
      </c>
      <c r="C12" s="10" t="s">
        <v>10</v>
      </c>
      <c r="D12" s="10" t="s">
        <v>11</v>
      </c>
      <c r="E12" s="10" t="s">
        <v>12</v>
      </c>
      <c r="F12" s="11" t="s">
        <v>13</v>
      </c>
    </row>
    <row r="13" spans="1:6" ht="66" customHeight="1">
      <c r="A13" s="12"/>
      <c r="B13" s="13" t="s">
        <v>14</v>
      </c>
      <c r="C13" s="13" t="s">
        <v>15</v>
      </c>
      <c r="D13" s="13" t="s">
        <v>16</v>
      </c>
      <c r="E13" s="14" t="s">
        <v>17</v>
      </c>
      <c r="F13" s="15" t="s">
        <v>18</v>
      </c>
    </row>
    <row r="14" spans="1:6">
      <c r="A14" s="16" t="s">
        <v>5</v>
      </c>
      <c r="B14" s="17">
        <f>D5</f>
        <v>1665800</v>
      </c>
      <c r="C14" s="17">
        <f>B14</f>
        <v>1665800</v>
      </c>
      <c r="D14" s="17">
        <f>B14</f>
        <v>1665800</v>
      </c>
      <c r="E14" s="17">
        <f>B14</f>
        <v>1665800</v>
      </c>
      <c r="F14" s="18">
        <f>B14</f>
        <v>1665800</v>
      </c>
    </row>
    <row r="15" spans="1:6">
      <c r="A15" s="16" t="s">
        <v>19</v>
      </c>
      <c r="B15" s="19">
        <v>0.1</v>
      </c>
      <c r="C15" s="19">
        <v>0.04</v>
      </c>
      <c r="D15" s="19">
        <v>0.01</v>
      </c>
      <c r="E15" s="19">
        <v>0</v>
      </c>
      <c r="F15" s="20">
        <v>0</v>
      </c>
    </row>
    <row r="16" spans="1:6">
      <c r="A16" s="16" t="s">
        <v>20</v>
      </c>
      <c r="B16" s="17">
        <f>B14*B15</f>
        <v>166580</v>
      </c>
      <c r="C16" s="17">
        <f>C14*C15</f>
        <v>66632</v>
      </c>
      <c r="D16" s="17">
        <f>D14*D15</f>
        <v>16658</v>
      </c>
      <c r="E16" s="17">
        <f>E14*E15</f>
        <v>0</v>
      </c>
      <c r="F16" s="17">
        <f>F14*F15</f>
        <v>0</v>
      </c>
    </row>
    <row r="17" spans="1:6">
      <c r="A17" s="16" t="s">
        <v>21</v>
      </c>
      <c r="B17" s="17">
        <f>B14-B16</f>
        <v>1499220</v>
      </c>
      <c r="C17" s="17">
        <f>C14-C16</f>
        <v>1599168</v>
      </c>
      <c r="D17" s="17">
        <f>D14-D16</f>
        <v>1649142</v>
      </c>
      <c r="E17" s="17">
        <f>E14-E16</f>
        <v>1665800</v>
      </c>
      <c r="F17" s="17">
        <f>F14-F16</f>
        <v>1665800</v>
      </c>
    </row>
    <row r="18" spans="1:6">
      <c r="A18" s="16" t="s">
        <v>22</v>
      </c>
      <c r="B18" s="17">
        <f>B17*0.055</f>
        <v>82457.100000000006</v>
      </c>
      <c r="C18" s="17">
        <f>C17*0.055</f>
        <v>87954.240000000005</v>
      </c>
      <c r="D18" s="17">
        <f>D17*0.055</f>
        <v>90702.81</v>
      </c>
      <c r="E18" s="17">
        <f>E17*0.055</f>
        <v>91619</v>
      </c>
      <c r="F18" s="18">
        <f>F17*0.055</f>
        <v>91619</v>
      </c>
    </row>
    <row r="19" spans="1:6">
      <c r="A19" s="16" t="s">
        <v>23</v>
      </c>
      <c r="B19" s="17">
        <f>IF(B17&gt;3199200,B17*0.12,0)</f>
        <v>0</v>
      </c>
      <c r="C19" s="17">
        <f>IF(C17&gt;3199200,C17*0.12,0)</f>
        <v>0</v>
      </c>
      <c r="D19" s="17">
        <f>IF(D17&gt;3199200,D17*0.12,0)</f>
        <v>0</v>
      </c>
      <c r="E19" s="17">
        <f>IF(E17&gt;3199200,E17*0.12,0)</f>
        <v>0</v>
      </c>
      <c r="F19" s="18">
        <f>IF(F17&gt;3199200,F17*0.12,0)</f>
        <v>0</v>
      </c>
    </row>
    <row r="20" spans="1:6">
      <c r="A20" s="21" t="s">
        <v>24</v>
      </c>
      <c r="B20" s="22">
        <f>B17+B18+B19</f>
        <v>1581677.1</v>
      </c>
      <c r="C20" s="22">
        <f>C17+C18+C19</f>
        <v>1687122.24</v>
      </c>
      <c r="D20" s="22">
        <f>D17+D18+D19</f>
        <v>1739844.81</v>
      </c>
      <c r="E20" s="22">
        <f>E17+E18+E19</f>
        <v>1757419</v>
      </c>
      <c r="F20" s="23">
        <f>F17+F18+F19</f>
        <v>1757419</v>
      </c>
    </row>
    <row r="21" spans="1:6">
      <c r="A21" s="16" t="s">
        <v>25</v>
      </c>
      <c r="B21" s="17"/>
      <c r="C21" s="17">
        <v>0.2</v>
      </c>
      <c r="D21" s="17">
        <v>0.1</v>
      </c>
      <c r="E21" s="17">
        <v>0.05</v>
      </c>
      <c r="F21" s="18">
        <v>0.2</v>
      </c>
    </row>
    <row r="22" spans="1:6">
      <c r="A22" s="16" t="s">
        <v>26</v>
      </c>
      <c r="B22" s="17">
        <f>B20</f>
        <v>1581677.1</v>
      </c>
      <c r="C22" s="17">
        <f>C20*C21</f>
        <v>337424.44800000003</v>
      </c>
      <c r="D22" s="17">
        <f>D20*D21</f>
        <v>173984.48100000003</v>
      </c>
      <c r="E22" s="17">
        <f>E20*0.05</f>
        <v>87870.950000000012</v>
      </c>
      <c r="F22" s="18">
        <f>F20*0.2</f>
        <v>351483.80000000005</v>
      </c>
    </row>
    <row r="23" spans="1:6">
      <c r="A23" s="16" t="s">
        <v>27</v>
      </c>
      <c r="B23" s="17">
        <v>25000</v>
      </c>
      <c r="C23" s="17">
        <v>25000</v>
      </c>
      <c r="D23" s="17">
        <v>25000</v>
      </c>
      <c r="E23" s="17">
        <v>25000</v>
      </c>
      <c r="F23" s="18">
        <v>25000</v>
      </c>
    </row>
    <row r="24" spans="1:6">
      <c r="A24" s="16" t="s">
        <v>28</v>
      </c>
      <c r="B24" s="17">
        <f>B22-B23</f>
        <v>1556677.1</v>
      </c>
      <c r="C24" s="17">
        <f>C22-C23</f>
        <v>312424.44800000003</v>
      </c>
      <c r="D24" s="17">
        <f>D22-D23</f>
        <v>148984.48100000003</v>
      </c>
      <c r="E24" s="17">
        <f>E22-E23</f>
        <v>62870.950000000012</v>
      </c>
      <c r="F24" s="18">
        <f>F22-F23</f>
        <v>326483.80000000005</v>
      </c>
    </row>
    <row r="25" spans="1:6">
      <c r="A25" s="16" t="s">
        <v>29</v>
      </c>
      <c r="B25" s="16"/>
      <c r="C25" s="16"/>
      <c r="D25" s="16"/>
      <c r="E25" s="16">
        <v>3</v>
      </c>
      <c r="F25" s="24">
        <v>30</v>
      </c>
    </row>
    <row r="26" spans="1:6">
      <c r="A26" s="21" t="s">
        <v>30</v>
      </c>
      <c r="B26" s="21"/>
      <c r="C26" s="21"/>
      <c r="D26" s="22"/>
      <c r="E26" s="22">
        <f>E24/E25</f>
        <v>20956.983333333337</v>
      </c>
      <c r="F26" s="23">
        <f>F24/F25</f>
        <v>10882.793333333335</v>
      </c>
    </row>
    <row r="27" spans="1:6">
      <c r="A27" s="25"/>
      <c r="B27" s="25"/>
      <c r="C27" s="25"/>
      <c r="D27" s="25"/>
      <c r="E27" s="25"/>
      <c r="F27" s="26"/>
    </row>
    <row r="28" spans="1:6">
      <c r="A28" s="16" t="s">
        <v>25</v>
      </c>
      <c r="B28" s="19"/>
      <c r="C28" s="19"/>
      <c r="D28" s="19">
        <v>0.1</v>
      </c>
      <c r="E28" s="19">
        <v>0.15</v>
      </c>
      <c r="F28" s="20"/>
    </row>
    <row r="29" spans="1:6">
      <c r="A29" s="16" t="s">
        <v>26</v>
      </c>
      <c r="B29" s="17"/>
      <c r="C29" s="17"/>
      <c r="D29" s="17">
        <f>D20*D28</f>
        <v>173984.48100000003</v>
      </c>
      <c r="E29" s="17">
        <f>E20*E28</f>
        <v>263612.84999999998</v>
      </c>
      <c r="F29" s="18"/>
    </row>
    <row r="30" spans="1:6">
      <c r="A30" s="16" t="s">
        <v>29</v>
      </c>
      <c r="B30" s="16"/>
      <c r="C30" s="16"/>
      <c r="D30" s="16">
        <v>30</v>
      </c>
      <c r="E30" s="16">
        <v>27</v>
      </c>
      <c r="F30" s="24"/>
    </row>
    <row r="31" spans="1:6">
      <c r="A31" s="16" t="s">
        <v>31</v>
      </c>
      <c r="B31" s="17"/>
      <c r="C31" s="17"/>
      <c r="D31" s="17">
        <f>D29/D30</f>
        <v>5799.4827000000014</v>
      </c>
      <c r="E31" s="17">
        <f>E29/E30</f>
        <v>9763.438888888888</v>
      </c>
      <c r="F31" s="18"/>
    </row>
    <row r="32" spans="1:6">
      <c r="A32" s="25"/>
      <c r="B32" s="25"/>
      <c r="C32" s="25"/>
      <c r="D32" s="25"/>
      <c r="E32" s="25"/>
      <c r="F32" s="26"/>
    </row>
    <row r="33" spans="1:6">
      <c r="A33" s="16" t="s">
        <v>32</v>
      </c>
      <c r="B33" s="19"/>
      <c r="C33" s="19">
        <v>0.8</v>
      </c>
      <c r="D33" s="19">
        <v>0.8</v>
      </c>
      <c r="E33" s="19">
        <v>0.8</v>
      </c>
      <c r="F33" s="20">
        <v>0.8</v>
      </c>
    </row>
    <row r="34" spans="1:6">
      <c r="A34" s="16" t="s">
        <v>33</v>
      </c>
      <c r="B34" s="17"/>
      <c r="C34" s="17">
        <f>C33*C20</f>
        <v>1349697.7920000001</v>
      </c>
      <c r="D34" s="17">
        <f>D20*D33</f>
        <v>1391875.8480000002</v>
      </c>
      <c r="E34" s="17">
        <f>E20*E33</f>
        <v>1405935.2000000002</v>
      </c>
      <c r="F34" s="18">
        <f>F20*F33</f>
        <v>1405935.2000000002</v>
      </c>
    </row>
    <row r="35" spans="1:6">
      <c r="A35" s="16" t="s">
        <v>29</v>
      </c>
      <c r="B35" s="16"/>
      <c r="C35" s="16">
        <v>30</v>
      </c>
      <c r="D35" s="16"/>
      <c r="E35" s="16"/>
      <c r="F35" s="24"/>
    </row>
    <row r="36" spans="1:6">
      <c r="A36" s="16" t="s">
        <v>31</v>
      </c>
      <c r="B36" s="16"/>
      <c r="C36" s="17">
        <f>C20*C33/C35</f>
        <v>44989.926400000004</v>
      </c>
      <c r="D36" s="16"/>
      <c r="E36" s="16"/>
      <c r="F36" s="24"/>
    </row>
    <row r="37" spans="1:6">
      <c r="A37" s="16" t="s">
        <v>34</v>
      </c>
      <c r="B37" s="16">
        <v>50000</v>
      </c>
      <c r="C37" s="16"/>
      <c r="D37" s="16"/>
      <c r="E37" s="16"/>
      <c r="F37" s="24"/>
    </row>
    <row r="38" spans="1:6">
      <c r="A38" s="27"/>
      <c r="B38" s="27"/>
      <c r="C38" s="27"/>
      <c r="D38" s="27"/>
      <c r="E38" s="27"/>
      <c r="F38" s="27"/>
    </row>
    <row r="39" spans="1:6">
      <c r="A39" s="28">
        <f ca="1">D6</f>
        <v>41111.079871064816</v>
      </c>
      <c r="B39" s="17">
        <v>25000</v>
      </c>
      <c r="C39" s="17">
        <v>25000</v>
      </c>
      <c r="D39" s="17">
        <v>25000</v>
      </c>
      <c r="E39" s="17">
        <v>25000</v>
      </c>
      <c r="F39" s="18">
        <v>25000</v>
      </c>
    </row>
    <row r="40" spans="1:6">
      <c r="A40" s="28">
        <f ca="1">EDATE(A39,1)</f>
        <v>41142</v>
      </c>
      <c r="B40" s="17">
        <f>B24-B37</f>
        <v>1506677.1</v>
      </c>
      <c r="C40" s="17">
        <f>C24</f>
        <v>312424.44800000003</v>
      </c>
      <c r="D40" s="17">
        <f>D24</f>
        <v>148984.48100000003</v>
      </c>
      <c r="E40" s="17">
        <f>E26</f>
        <v>20956.983333333337</v>
      </c>
      <c r="F40" s="18">
        <f>F26</f>
        <v>10882.793333333335</v>
      </c>
    </row>
    <row r="41" spans="1:6">
      <c r="A41" s="28">
        <f ca="1">EDATE(A39,2)</f>
        <v>41173</v>
      </c>
      <c r="B41" s="17"/>
      <c r="C41" s="17">
        <f>C36</f>
        <v>44989.926400000004</v>
      </c>
      <c r="D41" s="17">
        <f>D31</f>
        <v>5799.4827000000014</v>
      </c>
      <c r="E41" s="17">
        <f>E26</f>
        <v>20956.983333333337</v>
      </c>
      <c r="F41" s="18">
        <f>F26</f>
        <v>10882.793333333335</v>
      </c>
    </row>
    <row r="42" spans="1:6">
      <c r="A42" s="28">
        <f ca="1">EDATE(A39,3)</f>
        <v>41203</v>
      </c>
      <c r="B42" s="17"/>
      <c r="C42" s="17">
        <f>C36</f>
        <v>44989.926400000004</v>
      </c>
      <c r="D42" s="17">
        <f>D31</f>
        <v>5799.4827000000014</v>
      </c>
      <c r="E42" s="17">
        <f>E26</f>
        <v>20956.983333333337</v>
      </c>
      <c r="F42" s="18">
        <f>F26</f>
        <v>10882.793333333335</v>
      </c>
    </row>
    <row r="43" spans="1:6">
      <c r="A43" s="28">
        <f ca="1">EDATE(A39,4)</f>
        <v>41234</v>
      </c>
      <c r="B43" s="17"/>
      <c r="C43" s="17">
        <f>C36</f>
        <v>44989.926400000004</v>
      </c>
      <c r="D43" s="17">
        <f>D31</f>
        <v>5799.4827000000014</v>
      </c>
      <c r="E43" s="17">
        <f>E31</f>
        <v>9763.438888888888</v>
      </c>
      <c r="F43" s="18">
        <f>F26</f>
        <v>10882.793333333335</v>
      </c>
    </row>
    <row r="44" spans="1:6">
      <c r="A44" s="28">
        <f ca="1">EDATE(A39,5)</f>
        <v>41264</v>
      </c>
      <c r="B44" s="17"/>
      <c r="C44" s="17">
        <f>C36</f>
        <v>44989.926400000004</v>
      </c>
      <c r="D44" s="17">
        <f>D31</f>
        <v>5799.4827000000014</v>
      </c>
      <c r="E44" s="17">
        <f>E43</f>
        <v>9763.438888888888</v>
      </c>
      <c r="F44" s="18">
        <f>F26</f>
        <v>10882.793333333335</v>
      </c>
    </row>
    <row r="45" spans="1:6">
      <c r="A45" s="28">
        <f ca="1">EDATE(A39,6)</f>
        <v>41295</v>
      </c>
      <c r="B45" s="17"/>
      <c r="C45" s="17">
        <f>C36</f>
        <v>44989.926400000004</v>
      </c>
      <c r="D45" s="17">
        <f>D31</f>
        <v>5799.4827000000014</v>
      </c>
      <c r="E45" s="17">
        <f>E44</f>
        <v>9763.438888888888</v>
      </c>
      <c r="F45" s="18">
        <f t="shared" ref="F45:F69" si="0">F40</f>
        <v>10882.793333333335</v>
      </c>
    </row>
    <row r="46" spans="1:6">
      <c r="A46" s="28">
        <f ca="1">EDATE(A39,7)</f>
        <v>41326</v>
      </c>
      <c r="B46" s="17"/>
      <c r="C46" s="17">
        <f>C36</f>
        <v>44989.926400000004</v>
      </c>
      <c r="D46" s="17">
        <f>D31</f>
        <v>5799.4827000000014</v>
      </c>
      <c r="E46" s="17">
        <f>E44</f>
        <v>9763.438888888888</v>
      </c>
      <c r="F46" s="18">
        <f t="shared" si="0"/>
        <v>10882.793333333335</v>
      </c>
    </row>
    <row r="47" spans="1:6">
      <c r="A47" s="28">
        <f ca="1">EDATE(A39,8)</f>
        <v>41354</v>
      </c>
      <c r="B47" s="17"/>
      <c r="C47" s="17">
        <f>C36</f>
        <v>44989.926400000004</v>
      </c>
      <c r="D47" s="17">
        <f>D31</f>
        <v>5799.4827000000014</v>
      </c>
      <c r="E47" s="17">
        <f>E45</f>
        <v>9763.438888888888</v>
      </c>
      <c r="F47" s="18">
        <f t="shared" si="0"/>
        <v>10882.793333333335</v>
      </c>
    </row>
    <row r="48" spans="1:6">
      <c r="A48" s="28">
        <f ca="1">EDATE(A39,9)</f>
        <v>41385</v>
      </c>
      <c r="B48" s="17"/>
      <c r="C48" s="17">
        <f>C36</f>
        <v>44989.926400000004</v>
      </c>
      <c r="D48" s="17">
        <f>D31</f>
        <v>5799.4827000000014</v>
      </c>
      <c r="E48" s="17">
        <f>E46</f>
        <v>9763.438888888888</v>
      </c>
      <c r="F48" s="18">
        <f t="shared" si="0"/>
        <v>10882.793333333335</v>
      </c>
    </row>
    <row r="49" spans="1:6">
      <c r="A49" s="28">
        <f ca="1">EDATE(A39,10)</f>
        <v>41415</v>
      </c>
      <c r="B49" s="17"/>
      <c r="C49" s="17">
        <f>C36</f>
        <v>44989.926400000004</v>
      </c>
      <c r="D49" s="17">
        <f>D31</f>
        <v>5799.4827000000014</v>
      </c>
      <c r="E49" s="17">
        <f t="shared" ref="E49:E55" si="1">E44</f>
        <v>9763.438888888888</v>
      </c>
      <c r="F49" s="18">
        <f t="shared" si="0"/>
        <v>10882.793333333335</v>
      </c>
    </row>
    <row r="50" spans="1:6">
      <c r="A50" s="28">
        <f ca="1">EDATE(A39,11)</f>
        <v>41446</v>
      </c>
      <c r="B50" s="17"/>
      <c r="C50" s="17">
        <f>C36</f>
        <v>44989.926400000004</v>
      </c>
      <c r="D50" s="17">
        <f>D31</f>
        <v>5799.4827000000014</v>
      </c>
      <c r="E50" s="17">
        <f t="shared" si="1"/>
        <v>9763.438888888888</v>
      </c>
      <c r="F50" s="18">
        <f t="shared" si="0"/>
        <v>10882.793333333335</v>
      </c>
    </row>
    <row r="51" spans="1:6">
      <c r="A51" s="28">
        <f ca="1">EDATE(A39,12)</f>
        <v>41476</v>
      </c>
      <c r="B51" s="17"/>
      <c r="C51" s="17">
        <f>C36</f>
        <v>44989.926400000004</v>
      </c>
      <c r="D51" s="17">
        <f>D49</f>
        <v>5799.4827000000014</v>
      </c>
      <c r="E51" s="17">
        <f t="shared" si="1"/>
        <v>9763.438888888888</v>
      </c>
      <c r="F51" s="18">
        <f t="shared" si="0"/>
        <v>10882.793333333335</v>
      </c>
    </row>
    <row r="52" spans="1:6">
      <c r="A52" s="28">
        <f ca="1">EDATE(A51,1)</f>
        <v>41507</v>
      </c>
      <c r="B52" s="17"/>
      <c r="C52" s="17">
        <f>C36</f>
        <v>44989.926400000004</v>
      </c>
      <c r="D52" s="17">
        <f>D50</f>
        <v>5799.4827000000014</v>
      </c>
      <c r="E52" s="17">
        <f t="shared" si="1"/>
        <v>9763.438888888888</v>
      </c>
      <c r="F52" s="18">
        <f t="shared" si="0"/>
        <v>10882.793333333335</v>
      </c>
    </row>
    <row r="53" spans="1:6">
      <c r="A53" s="28">
        <f ca="1">EDATE(A51,2)</f>
        <v>41538</v>
      </c>
      <c r="B53" s="17"/>
      <c r="C53" s="17">
        <f>C36</f>
        <v>44989.926400000004</v>
      </c>
      <c r="D53" s="17">
        <f>D52</f>
        <v>5799.4827000000014</v>
      </c>
      <c r="E53" s="17">
        <f t="shared" si="1"/>
        <v>9763.438888888888</v>
      </c>
      <c r="F53" s="18">
        <f t="shared" si="0"/>
        <v>10882.793333333335</v>
      </c>
    </row>
    <row r="54" spans="1:6">
      <c r="A54" s="28">
        <f ca="1">EDATE(A51,3)</f>
        <v>41568</v>
      </c>
      <c r="B54" s="17"/>
      <c r="C54" s="17">
        <f>C36</f>
        <v>44989.926400000004</v>
      </c>
      <c r="D54" s="17">
        <f>D53</f>
        <v>5799.4827000000014</v>
      </c>
      <c r="E54" s="17">
        <f t="shared" si="1"/>
        <v>9763.438888888888</v>
      </c>
      <c r="F54" s="18">
        <f t="shared" si="0"/>
        <v>10882.793333333335</v>
      </c>
    </row>
    <row r="55" spans="1:6">
      <c r="A55" s="28">
        <f ca="1">EDATE(A51,4)</f>
        <v>41599</v>
      </c>
      <c r="B55" s="17"/>
      <c r="C55" s="17">
        <f t="shared" ref="C55:C70" si="2">C43</f>
        <v>44989.926400000004</v>
      </c>
      <c r="D55" s="17">
        <f>D54</f>
        <v>5799.4827000000014</v>
      </c>
      <c r="E55" s="17">
        <f t="shared" si="1"/>
        <v>9763.438888888888</v>
      </c>
      <c r="F55" s="18">
        <f t="shared" si="0"/>
        <v>10882.793333333335</v>
      </c>
    </row>
    <row r="56" spans="1:6">
      <c r="A56" s="28">
        <f ca="1">EDATE(A51,5)</f>
        <v>41629</v>
      </c>
      <c r="B56" s="17"/>
      <c r="C56" s="17">
        <f t="shared" si="2"/>
        <v>44989.926400000004</v>
      </c>
      <c r="D56" s="17">
        <f t="shared" ref="D56:D64" si="3">D54</f>
        <v>5799.4827000000014</v>
      </c>
      <c r="E56" s="17">
        <f t="shared" ref="E56:E61" si="4">E50</f>
        <v>9763.438888888888</v>
      </c>
      <c r="F56" s="18">
        <f t="shared" si="0"/>
        <v>10882.793333333335</v>
      </c>
    </row>
    <row r="57" spans="1:6">
      <c r="A57" s="28">
        <f ca="1">EDATE(A51,6)</f>
        <v>41660</v>
      </c>
      <c r="B57" s="17"/>
      <c r="C57" s="17">
        <f t="shared" si="2"/>
        <v>44989.926400000004</v>
      </c>
      <c r="D57" s="17">
        <f t="shared" si="3"/>
        <v>5799.4827000000014</v>
      </c>
      <c r="E57" s="17">
        <f t="shared" si="4"/>
        <v>9763.438888888888</v>
      </c>
      <c r="F57" s="18">
        <f t="shared" si="0"/>
        <v>10882.793333333335</v>
      </c>
    </row>
    <row r="58" spans="1:6">
      <c r="A58" s="28">
        <f ca="1">EDATE(A51,7)</f>
        <v>41691</v>
      </c>
      <c r="B58" s="17"/>
      <c r="C58" s="17">
        <f t="shared" si="2"/>
        <v>44989.926400000004</v>
      </c>
      <c r="D58" s="17">
        <f t="shared" si="3"/>
        <v>5799.4827000000014</v>
      </c>
      <c r="E58" s="17">
        <f t="shared" si="4"/>
        <v>9763.438888888888</v>
      </c>
      <c r="F58" s="18">
        <f t="shared" si="0"/>
        <v>10882.793333333335</v>
      </c>
    </row>
    <row r="59" spans="1:6">
      <c r="A59" s="28">
        <f ca="1">EDATE(A51,8)</f>
        <v>41719</v>
      </c>
      <c r="B59" s="17"/>
      <c r="C59" s="17">
        <f t="shared" si="2"/>
        <v>44989.926400000004</v>
      </c>
      <c r="D59" s="17">
        <f t="shared" si="3"/>
        <v>5799.4827000000014</v>
      </c>
      <c r="E59" s="17">
        <f t="shared" si="4"/>
        <v>9763.438888888888</v>
      </c>
      <c r="F59" s="18">
        <f t="shared" si="0"/>
        <v>10882.793333333335</v>
      </c>
    </row>
    <row r="60" spans="1:6">
      <c r="A60" s="28">
        <f ca="1">EDATE(A51,9)</f>
        <v>41750</v>
      </c>
      <c r="B60" s="17"/>
      <c r="C60" s="17">
        <f t="shared" si="2"/>
        <v>44989.926400000004</v>
      </c>
      <c r="D60" s="17">
        <f t="shared" si="3"/>
        <v>5799.4827000000014</v>
      </c>
      <c r="E60" s="17">
        <f t="shared" si="4"/>
        <v>9763.438888888888</v>
      </c>
      <c r="F60" s="18">
        <f t="shared" si="0"/>
        <v>10882.793333333335</v>
      </c>
    </row>
    <row r="61" spans="1:6">
      <c r="A61" s="28">
        <f ca="1">EDATE(A51,10)</f>
        <v>41780</v>
      </c>
      <c r="B61" s="17"/>
      <c r="C61" s="17">
        <f t="shared" si="2"/>
        <v>44989.926400000004</v>
      </c>
      <c r="D61" s="17">
        <f t="shared" si="3"/>
        <v>5799.4827000000014</v>
      </c>
      <c r="E61" s="17">
        <f t="shared" si="4"/>
        <v>9763.438888888888</v>
      </c>
      <c r="F61" s="18">
        <f t="shared" si="0"/>
        <v>10882.793333333335</v>
      </c>
    </row>
    <row r="62" spans="1:6">
      <c r="A62" s="28">
        <f ca="1">EDATE(A51,11)</f>
        <v>41811</v>
      </c>
      <c r="B62" s="17"/>
      <c r="C62" s="17">
        <f t="shared" si="2"/>
        <v>44989.926400000004</v>
      </c>
      <c r="D62" s="17">
        <f t="shared" si="3"/>
        <v>5799.4827000000014</v>
      </c>
      <c r="E62" s="17">
        <f>E57</f>
        <v>9763.438888888888</v>
      </c>
      <c r="F62" s="18">
        <f t="shared" si="0"/>
        <v>10882.793333333335</v>
      </c>
    </row>
    <row r="63" spans="1:6">
      <c r="A63" s="28">
        <f ca="1">EDATE(A51,12)</f>
        <v>41841</v>
      </c>
      <c r="B63" s="17"/>
      <c r="C63" s="17">
        <f t="shared" si="2"/>
        <v>44989.926400000004</v>
      </c>
      <c r="D63" s="17">
        <f t="shared" si="3"/>
        <v>5799.4827000000014</v>
      </c>
      <c r="E63" s="17">
        <f>E57</f>
        <v>9763.438888888888</v>
      </c>
      <c r="F63" s="18">
        <f t="shared" si="0"/>
        <v>10882.793333333335</v>
      </c>
    </row>
    <row r="64" spans="1:6">
      <c r="A64" s="28">
        <f ca="1">EDATE(A63,1)</f>
        <v>41872</v>
      </c>
      <c r="B64" s="17"/>
      <c r="C64" s="17">
        <f t="shared" si="2"/>
        <v>44989.926400000004</v>
      </c>
      <c r="D64" s="17">
        <f t="shared" si="3"/>
        <v>5799.4827000000014</v>
      </c>
      <c r="E64" s="17">
        <f>E62</f>
        <v>9763.438888888888</v>
      </c>
      <c r="F64" s="18">
        <f t="shared" si="0"/>
        <v>10882.793333333335</v>
      </c>
    </row>
    <row r="65" spans="1:8">
      <c r="A65" s="28">
        <f ca="1">EDATE(A63,2)</f>
        <v>41903</v>
      </c>
      <c r="B65" s="17"/>
      <c r="C65" s="17">
        <f t="shared" si="2"/>
        <v>44989.926400000004</v>
      </c>
      <c r="D65" s="17">
        <f t="shared" ref="D65:D70" si="5">D55</f>
        <v>5799.4827000000014</v>
      </c>
      <c r="E65" s="17">
        <f>E63</f>
        <v>9763.438888888888</v>
      </c>
      <c r="F65" s="18">
        <f t="shared" si="0"/>
        <v>10882.793333333335</v>
      </c>
    </row>
    <row r="66" spans="1:8">
      <c r="A66" s="28">
        <f ca="1">EDATE(A63,3)</f>
        <v>41933</v>
      </c>
      <c r="B66" s="17"/>
      <c r="C66" s="17">
        <f t="shared" si="2"/>
        <v>44989.926400000004</v>
      </c>
      <c r="D66" s="17">
        <f t="shared" si="5"/>
        <v>5799.4827000000014</v>
      </c>
      <c r="E66" s="17">
        <f>E64</f>
        <v>9763.438888888888</v>
      </c>
      <c r="F66" s="18">
        <f t="shared" si="0"/>
        <v>10882.793333333335</v>
      </c>
    </row>
    <row r="67" spans="1:8">
      <c r="A67" s="28">
        <f ca="1">EDATE(A63,4)</f>
        <v>41964</v>
      </c>
      <c r="B67" s="17"/>
      <c r="C67" s="17">
        <f t="shared" si="2"/>
        <v>44989.926400000004</v>
      </c>
      <c r="D67" s="17">
        <f t="shared" si="5"/>
        <v>5799.4827000000014</v>
      </c>
      <c r="E67" s="17">
        <f>E60</f>
        <v>9763.438888888888</v>
      </c>
      <c r="F67" s="18">
        <f t="shared" si="0"/>
        <v>10882.793333333335</v>
      </c>
    </row>
    <row r="68" spans="1:8">
      <c r="A68" s="28">
        <f ca="1">EDATE(A63,5)</f>
        <v>41994</v>
      </c>
      <c r="B68" s="17"/>
      <c r="C68" s="17">
        <f t="shared" si="2"/>
        <v>44989.926400000004</v>
      </c>
      <c r="D68" s="17">
        <f t="shared" si="5"/>
        <v>5799.4827000000014</v>
      </c>
      <c r="E68" s="17">
        <f>E61</f>
        <v>9763.438888888888</v>
      </c>
      <c r="F68" s="18">
        <f t="shared" si="0"/>
        <v>10882.793333333335</v>
      </c>
    </row>
    <row r="69" spans="1:8">
      <c r="A69" s="28">
        <f ca="1">EDATE(A63,6)</f>
        <v>42025</v>
      </c>
      <c r="B69" s="17"/>
      <c r="C69" s="17">
        <f t="shared" si="2"/>
        <v>44989.926400000004</v>
      </c>
      <c r="D69" s="17">
        <f t="shared" si="5"/>
        <v>5799.4827000000014</v>
      </c>
      <c r="E69" s="17">
        <f>E62</f>
        <v>9763.438888888888</v>
      </c>
      <c r="F69" s="18">
        <f t="shared" si="0"/>
        <v>10882.793333333335</v>
      </c>
    </row>
    <row r="70" spans="1:8">
      <c r="A70" s="28">
        <f ca="1">EDATE(A63,7)</f>
        <v>42056</v>
      </c>
      <c r="B70" s="17">
        <v>50000</v>
      </c>
      <c r="C70" s="17">
        <f t="shared" si="2"/>
        <v>44989.926400000004</v>
      </c>
      <c r="D70" s="17">
        <f t="shared" si="5"/>
        <v>5799.4827000000014</v>
      </c>
      <c r="E70" s="17">
        <f>E34</f>
        <v>1405935.2000000002</v>
      </c>
      <c r="F70" s="18">
        <f>F34</f>
        <v>1405935.2000000002</v>
      </c>
    </row>
    <row r="71" spans="1:8">
      <c r="A71" s="28">
        <f ca="1">EDATE(A63,8)</f>
        <v>42084</v>
      </c>
      <c r="B71" s="17"/>
      <c r="C71" s="17"/>
      <c r="D71" s="17">
        <f>D34</f>
        <v>1391875.8480000002</v>
      </c>
      <c r="E71" s="17"/>
      <c r="F71" s="18"/>
    </row>
    <row r="72" spans="1:8">
      <c r="A72" s="28">
        <f ca="1">EDATE(A63,9)</f>
        <v>42115</v>
      </c>
      <c r="B72" s="17"/>
      <c r="C72" s="17"/>
      <c r="D72" s="17"/>
      <c r="E72" s="17"/>
      <c r="F72" s="18"/>
    </row>
    <row r="73" spans="1:8">
      <c r="A73" s="16" t="s">
        <v>24</v>
      </c>
      <c r="B73" s="17">
        <f>SUM(B39:B72)</f>
        <v>1581677.1</v>
      </c>
      <c r="C73" s="17">
        <f>SUM(C39:C71)</f>
        <v>1687122.24</v>
      </c>
      <c r="D73" s="17">
        <f>SUM(D39:D72)</f>
        <v>1739844.81</v>
      </c>
      <c r="E73" s="17">
        <f>SUM(E39:E72)</f>
        <v>1757419</v>
      </c>
      <c r="F73" s="17">
        <f>SUM(F39:F72)</f>
        <v>1757419.0000000002</v>
      </c>
    </row>
    <row r="74" spans="1:8">
      <c r="A74" s="29"/>
      <c r="B74" s="29"/>
      <c r="C74" s="29"/>
      <c r="D74" s="29"/>
      <c r="E74" s="30"/>
      <c r="F74" s="30"/>
      <c r="G74" s="29"/>
    </row>
    <row r="75" spans="1:8">
      <c r="A75" s="29"/>
      <c r="B75" s="29"/>
      <c r="C75" s="29"/>
      <c r="D75" s="29"/>
      <c r="E75" s="61" t="s">
        <v>35</v>
      </c>
      <c r="F75" s="61"/>
      <c r="G75" s="29"/>
    </row>
    <row r="76" spans="1:8">
      <c r="A76" s="31" t="s">
        <v>36</v>
      </c>
      <c r="B76" s="32" t="s">
        <v>37</v>
      </c>
      <c r="C76" s="33" t="s">
        <v>38</v>
      </c>
      <c r="D76" s="34" t="s">
        <v>39</v>
      </c>
      <c r="E76" t="s">
        <v>40</v>
      </c>
      <c r="F76" s="35" t="s">
        <v>41</v>
      </c>
      <c r="G76" s="35" t="s">
        <v>42</v>
      </c>
      <c r="H76"/>
    </row>
    <row r="77" spans="1:8">
      <c r="A77" s="33">
        <v>1</v>
      </c>
      <c r="B77" s="36">
        <v>5.7500000000000002E-2</v>
      </c>
      <c r="C77" s="33">
        <v>20</v>
      </c>
      <c r="D77" s="37">
        <v>7.0208350000000004E-3</v>
      </c>
      <c r="E77" s="38">
        <f>D77*D71</f>
        <v>9772.130669293083</v>
      </c>
      <c r="F77" s="39">
        <f>D77*E70</f>
        <v>9870.8390598920014</v>
      </c>
      <c r="G77" s="39">
        <f>D77*F70</f>
        <v>9870.8390598920014</v>
      </c>
      <c r="H77"/>
    </row>
    <row r="78" spans="1:8">
      <c r="A78" s="33">
        <v>5</v>
      </c>
      <c r="B78" s="36">
        <v>8.7500000000000008E-2</v>
      </c>
      <c r="C78" s="33">
        <v>5</v>
      </c>
      <c r="D78" s="37">
        <v>2.0637233000000001E-2</v>
      </c>
      <c r="E78" s="38">
        <f>D78*D71</f>
        <v>28724.46618224859</v>
      </c>
      <c r="F78" s="39">
        <f>D78*E70</f>
        <v>29014.612305301605</v>
      </c>
      <c r="G78" s="39">
        <f>D78*F70</f>
        <v>29014.612305301605</v>
      </c>
      <c r="H78"/>
    </row>
    <row r="79" spans="1:8">
      <c r="A79" s="33">
        <v>5</v>
      </c>
      <c r="B79" s="36">
        <v>8.7500000000000008E-2</v>
      </c>
      <c r="C79" s="33">
        <v>10</v>
      </c>
      <c r="D79" s="37">
        <v>1.2532675E-2</v>
      </c>
      <c r="E79" s="38">
        <f>D79*D71</f>
        <v>17443.927643333402</v>
      </c>
      <c r="F79" s="39">
        <f>D79*E70</f>
        <v>17620.128932660002</v>
      </c>
      <c r="G79" s="39">
        <f>F70*D79</f>
        <v>17620.128932660002</v>
      </c>
      <c r="H79"/>
    </row>
    <row r="80" spans="1:8">
      <c r="A80" s="33">
        <v>5</v>
      </c>
      <c r="B80" s="36">
        <v>8.7500000000000008E-2</v>
      </c>
      <c r="C80" s="33">
        <v>15</v>
      </c>
      <c r="D80" s="37">
        <v>9.9944869999999998E-3</v>
      </c>
      <c r="E80" s="38">
        <f>D71*D80</f>
        <v>13911.085068449978</v>
      </c>
      <c r="F80" s="39">
        <f>E70*D80</f>
        <v>14051.601079242402</v>
      </c>
      <c r="G80" s="39">
        <f>F70*D80</f>
        <v>14051.601079242402</v>
      </c>
      <c r="H80"/>
    </row>
    <row r="81" spans="1:8">
      <c r="A81" s="33">
        <v>5</v>
      </c>
      <c r="B81" s="36">
        <v>8.7500000000000008E-2</v>
      </c>
      <c r="C81" s="33">
        <v>20</v>
      </c>
      <c r="D81" s="37">
        <v>8.8371070000000003E-3</v>
      </c>
      <c r="E81" s="38">
        <f>D81*D71</f>
        <v>12300.155799491738</v>
      </c>
      <c r="F81" s="39">
        <f>E70*D81</f>
        <v>12424.399797466402</v>
      </c>
      <c r="G81" s="39">
        <f>F70*D81</f>
        <v>12424.399797466402</v>
      </c>
      <c r="H81"/>
    </row>
    <row r="82" spans="1:8">
      <c r="A82" s="62" t="s">
        <v>43</v>
      </c>
      <c r="B82" s="62"/>
      <c r="C82" s="62"/>
      <c r="D82" s="40"/>
    </row>
    <row r="83" spans="1:8">
      <c r="A83" s="41"/>
      <c r="B83" s="41"/>
      <c r="C83" s="41"/>
      <c r="D83" s="40"/>
    </row>
    <row r="84" spans="1:8" ht="15.75">
      <c r="A84" s="42" t="s">
        <v>44</v>
      </c>
      <c r="B84" s="43"/>
      <c r="C84" s="43"/>
      <c r="D84" s="43"/>
    </row>
    <row r="85" spans="1:8">
      <c r="A85" s="44" t="s">
        <v>45</v>
      </c>
      <c r="B85" s="45"/>
      <c r="C85" s="45"/>
      <c r="D85" s="43"/>
    </row>
    <row r="86" spans="1:8">
      <c r="A86" s="42" t="s">
        <v>46</v>
      </c>
      <c r="B86" s="43"/>
      <c r="C86" s="43"/>
      <c r="D86" s="43"/>
    </row>
    <row r="87" spans="1:8">
      <c r="A87" s="42" t="s">
        <v>47</v>
      </c>
      <c r="B87" s="43"/>
      <c r="C87" s="43"/>
      <c r="D87" s="43"/>
    </row>
    <row r="88" spans="1:8">
      <c r="A88" s="42" t="s">
        <v>48</v>
      </c>
      <c r="B88" s="46"/>
      <c r="C88" s="46"/>
      <c r="D88" s="46"/>
    </row>
    <row r="89" spans="1:8" ht="18">
      <c r="A89" s="47" t="s">
        <v>49</v>
      </c>
      <c r="B89" s="48"/>
      <c r="C89" s="48"/>
      <c r="D89" s="48"/>
    </row>
    <row r="90" spans="1:8">
      <c r="A90" s="49" t="s">
        <v>50</v>
      </c>
      <c r="B90" s="50"/>
      <c r="C90" s="50"/>
      <c r="D90" s="50"/>
    </row>
  </sheetData>
  <sheetProtection selectLockedCells="1" selectUnlockedCells="1"/>
  <mergeCells count="2">
    <mergeCell ref="E75:F75"/>
    <mergeCell ref="A82:C82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"/>
  <sheetViews>
    <sheetView workbookViewId="0">
      <selection activeCell="D6" sqref="D6"/>
    </sheetView>
  </sheetViews>
  <sheetFormatPr defaultColWidth="9" defaultRowHeight="15"/>
  <cols>
    <col min="1" max="1" width="38.7109375" style="1" customWidth="1"/>
    <col min="2" max="2" width="15.5703125" style="1" customWidth="1"/>
    <col min="3" max="3" width="19.28515625" style="1" customWidth="1"/>
    <col min="4" max="4" width="21.5703125" style="1" customWidth="1"/>
    <col min="5" max="6" width="16.140625" style="1" customWidth="1"/>
    <col min="7" max="16384" width="9" style="1"/>
  </cols>
  <sheetData>
    <row r="2" spans="1:6">
      <c r="C2" s="2"/>
      <c r="D2" s="2"/>
    </row>
    <row r="3" spans="1:6">
      <c r="C3" s="2" t="s">
        <v>0</v>
      </c>
      <c r="D3" s="3" t="s">
        <v>51</v>
      </c>
    </row>
    <row r="4" spans="1:6">
      <c r="C4" s="2" t="s">
        <v>2</v>
      </c>
      <c r="D4" s="2" t="s">
        <v>3</v>
      </c>
      <c r="E4" s="1" t="s">
        <v>4</v>
      </c>
    </row>
    <row r="5" spans="1:6">
      <c r="C5" s="2" t="s">
        <v>5</v>
      </c>
      <c r="D5" s="4">
        <v>1887200</v>
      </c>
      <c r="E5" s="1" t="s">
        <v>6</v>
      </c>
    </row>
    <row r="6" spans="1:6">
      <c r="C6" s="2" t="s">
        <v>7</v>
      </c>
      <c r="D6" s="5">
        <f ca="1">NOW()</f>
        <v>41111.079871064816</v>
      </c>
      <c r="E6" s="1" t="s">
        <v>4</v>
      </c>
    </row>
    <row r="7" spans="1:6">
      <c r="C7" s="2"/>
      <c r="D7" s="2"/>
    </row>
    <row r="8" spans="1:6" ht="7.5" customHeight="1"/>
    <row r="9" spans="1:6" ht="30.6" customHeight="1">
      <c r="C9" s="51" t="s">
        <v>52</v>
      </c>
      <c r="D9" s="7"/>
      <c r="E9" s="7"/>
      <c r="F9" s="8"/>
    </row>
    <row r="12" spans="1:6">
      <c r="A12" s="9"/>
      <c r="B12" s="10" t="s">
        <v>9</v>
      </c>
      <c r="C12" s="10" t="s">
        <v>10</v>
      </c>
      <c r="D12" s="10" t="s">
        <v>11</v>
      </c>
      <c r="E12" s="10" t="s">
        <v>12</v>
      </c>
      <c r="F12" s="11" t="s">
        <v>13</v>
      </c>
    </row>
    <row r="13" spans="1:6" ht="66" customHeight="1">
      <c r="A13" s="12"/>
      <c r="B13" s="13" t="s">
        <v>14</v>
      </c>
      <c r="C13" s="13" t="s">
        <v>53</v>
      </c>
      <c r="D13" s="13" t="s">
        <v>54</v>
      </c>
      <c r="E13" s="14" t="s">
        <v>55</v>
      </c>
      <c r="F13" s="15" t="s">
        <v>56</v>
      </c>
    </row>
    <row r="14" spans="1:6">
      <c r="A14" s="16" t="s">
        <v>5</v>
      </c>
      <c r="B14" s="17">
        <f>D5</f>
        <v>1887200</v>
      </c>
      <c r="C14" s="17">
        <f>B14</f>
        <v>1887200</v>
      </c>
      <c r="D14" s="17">
        <f>B14</f>
        <v>1887200</v>
      </c>
      <c r="E14" s="17">
        <f>B14</f>
        <v>1887200</v>
      </c>
      <c r="F14" s="18">
        <f>B14</f>
        <v>1887200</v>
      </c>
    </row>
    <row r="15" spans="1:6">
      <c r="A15" s="16" t="s">
        <v>19</v>
      </c>
      <c r="B15" s="19">
        <v>0.1</v>
      </c>
      <c r="C15" s="19">
        <v>0.04</v>
      </c>
      <c r="D15" s="19">
        <v>0.01</v>
      </c>
      <c r="E15" s="19">
        <v>0</v>
      </c>
      <c r="F15" s="20">
        <v>0</v>
      </c>
    </row>
    <row r="16" spans="1:6">
      <c r="A16" s="16" t="s">
        <v>20</v>
      </c>
      <c r="B16" s="17">
        <f>B14*B15</f>
        <v>188720</v>
      </c>
      <c r="C16" s="17">
        <f>C14*C15</f>
        <v>75488</v>
      </c>
      <c r="D16" s="17">
        <f>D14*D15</f>
        <v>18872</v>
      </c>
      <c r="E16" s="17">
        <f>E14*E15</f>
        <v>0</v>
      </c>
      <c r="F16" s="17">
        <f>F14*F15</f>
        <v>0</v>
      </c>
    </row>
    <row r="17" spans="1:6">
      <c r="A17" s="16" t="s">
        <v>21</v>
      </c>
      <c r="B17" s="17">
        <f>B14-B16</f>
        <v>1698480</v>
      </c>
      <c r="C17" s="17">
        <f>C14-C16</f>
        <v>1811712</v>
      </c>
      <c r="D17" s="17">
        <f>D14-D16</f>
        <v>1868328</v>
      </c>
      <c r="E17" s="17">
        <f>E14-E16</f>
        <v>1887200</v>
      </c>
      <c r="F17" s="17">
        <f>F14-F16</f>
        <v>1887200</v>
      </c>
    </row>
    <row r="18" spans="1:6">
      <c r="A18" s="16" t="s">
        <v>22</v>
      </c>
      <c r="B18" s="17">
        <f>B17*0.055</f>
        <v>93416.4</v>
      </c>
      <c r="C18" s="17">
        <f>C17*0.055</f>
        <v>99644.160000000003</v>
      </c>
      <c r="D18" s="17">
        <f>D17*0.055</f>
        <v>102758.04</v>
      </c>
      <c r="E18" s="17">
        <f>E17*0.055</f>
        <v>103796</v>
      </c>
      <c r="F18" s="18">
        <f>F17*0.055</f>
        <v>103796</v>
      </c>
    </row>
    <row r="19" spans="1:6">
      <c r="A19" s="16" t="s">
        <v>23</v>
      </c>
      <c r="B19" s="17">
        <f>IF(B17&gt;3199200,B17*0.12,0)</f>
        <v>0</v>
      </c>
      <c r="C19" s="17">
        <f>IF(C17&gt;3199200,C17*0.12,0)</f>
        <v>0</v>
      </c>
      <c r="D19" s="17">
        <f>IF(D17&gt;3199200,D17*0.12,0)</f>
        <v>0</v>
      </c>
      <c r="E19" s="17">
        <f>IF(E17&gt;3199200,E17*0.12,0)</f>
        <v>0</v>
      </c>
      <c r="F19" s="18">
        <f>IF(F17&gt;3199200,F17*0.12,0)</f>
        <v>0</v>
      </c>
    </row>
    <row r="20" spans="1:6">
      <c r="A20" s="21" t="s">
        <v>24</v>
      </c>
      <c r="B20" s="22">
        <f>B17+B18+B19</f>
        <v>1791896.4</v>
      </c>
      <c r="C20" s="22">
        <f>C17+C18+C19</f>
        <v>1911356.16</v>
      </c>
      <c r="D20" s="22">
        <f>D17+D18+D19</f>
        <v>1971086.04</v>
      </c>
      <c r="E20" s="22">
        <f>E17+E18+E19</f>
        <v>1990996</v>
      </c>
      <c r="F20" s="23">
        <f>F17+F18+F19</f>
        <v>1990996</v>
      </c>
    </row>
    <row r="21" spans="1:6">
      <c r="A21" s="16" t="s">
        <v>25</v>
      </c>
      <c r="B21" s="17"/>
      <c r="C21" s="17">
        <v>0.2</v>
      </c>
      <c r="D21" s="17">
        <v>0.1</v>
      </c>
      <c r="E21" s="17">
        <v>0.05</v>
      </c>
      <c r="F21" s="18">
        <v>0.2</v>
      </c>
    </row>
    <row r="22" spans="1:6">
      <c r="A22" s="16" t="s">
        <v>26</v>
      </c>
      <c r="B22" s="17">
        <f>B20</f>
        <v>1791896.4</v>
      </c>
      <c r="C22" s="17">
        <f>C20*C21</f>
        <v>382271.23200000002</v>
      </c>
      <c r="D22" s="17">
        <f>D20*D21</f>
        <v>197108.60400000002</v>
      </c>
      <c r="E22" s="17">
        <f>E20*0.05</f>
        <v>99549.8</v>
      </c>
      <c r="F22" s="18">
        <f>F20*0.2</f>
        <v>398199.2</v>
      </c>
    </row>
    <row r="23" spans="1:6">
      <c r="A23" s="16" t="s">
        <v>27</v>
      </c>
      <c r="B23" s="17">
        <v>25000</v>
      </c>
      <c r="C23" s="17">
        <v>25000</v>
      </c>
      <c r="D23" s="17">
        <v>25000</v>
      </c>
      <c r="E23" s="17">
        <v>25000</v>
      </c>
      <c r="F23" s="18">
        <v>25000</v>
      </c>
    </row>
    <row r="24" spans="1:6">
      <c r="A24" s="16" t="s">
        <v>28</v>
      </c>
      <c r="B24" s="17">
        <f>B22-B23</f>
        <v>1766896.4</v>
      </c>
      <c r="C24" s="17">
        <f>C22-C23</f>
        <v>357271.23200000002</v>
      </c>
      <c r="D24" s="17">
        <f>D22-D23</f>
        <v>172108.60400000002</v>
      </c>
      <c r="E24" s="17">
        <f>E22-E23</f>
        <v>74549.8</v>
      </c>
      <c r="F24" s="18">
        <f>F22-F23</f>
        <v>373199.2</v>
      </c>
    </row>
    <row r="25" spans="1:6">
      <c r="A25" s="16" t="s">
        <v>29</v>
      </c>
      <c r="B25" s="16"/>
      <c r="C25" s="16"/>
      <c r="D25" s="16"/>
      <c r="E25" s="16">
        <v>3</v>
      </c>
      <c r="F25" s="24">
        <v>36</v>
      </c>
    </row>
    <row r="26" spans="1:6">
      <c r="A26" s="21" t="s">
        <v>30</v>
      </c>
      <c r="B26" s="21"/>
      <c r="C26" s="21"/>
      <c r="D26" s="22"/>
      <c r="E26" s="22">
        <f>E24/E25</f>
        <v>24849.933333333334</v>
      </c>
      <c r="F26" s="23">
        <f>F24/F25</f>
        <v>10366.644444444444</v>
      </c>
    </row>
    <row r="27" spans="1:6">
      <c r="A27" s="25"/>
      <c r="B27" s="25"/>
      <c r="C27" s="25"/>
      <c r="D27" s="25"/>
      <c r="E27" s="25"/>
      <c r="F27" s="26"/>
    </row>
    <row r="28" spans="1:6">
      <c r="A28" s="16" t="s">
        <v>25</v>
      </c>
      <c r="B28" s="19"/>
      <c r="C28" s="19"/>
      <c r="D28" s="19">
        <v>0.1</v>
      </c>
      <c r="E28" s="19">
        <v>0.15</v>
      </c>
      <c r="F28" s="20"/>
    </row>
    <row r="29" spans="1:6">
      <c r="A29" s="16" t="s">
        <v>26</v>
      </c>
      <c r="B29" s="17"/>
      <c r="C29" s="17"/>
      <c r="D29" s="17">
        <f>D20*D28</f>
        <v>197108.60400000002</v>
      </c>
      <c r="E29" s="17">
        <f>E20*E28</f>
        <v>298649.39999999997</v>
      </c>
      <c r="F29" s="18"/>
    </row>
    <row r="30" spans="1:6">
      <c r="A30" s="16" t="s">
        <v>29</v>
      </c>
      <c r="B30" s="16"/>
      <c r="C30" s="16"/>
      <c r="D30" s="16">
        <v>36</v>
      </c>
      <c r="E30" s="16">
        <v>33</v>
      </c>
      <c r="F30" s="24"/>
    </row>
    <row r="31" spans="1:6">
      <c r="A31" s="16" t="s">
        <v>31</v>
      </c>
      <c r="B31" s="17"/>
      <c r="C31" s="17"/>
      <c r="D31" s="17">
        <f>D29/D30</f>
        <v>5475.2390000000005</v>
      </c>
      <c r="E31" s="17">
        <f>E29/E30</f>
        <v>9049.9818181818173</v>
      </c>
      <c r="F31" s="18"/>
    </row>
    <row r="32" spans="1:6">
      <c r="A32" s="25"/>
      <c r="B32" s="25"/>
      <c r="C32" s="25"/>
      <c r="D32" s="25"/>
      <c r="E32" s="25"/>
      <c r="F32" s="26"/>
    </row>
    <row r="33" spans="1:6">
      <c r="A33" s="16" t="s">
        <v>32</v>
      </c>
      <c r="B33" s="19"/>
      <c r="C33" s="19">
        <v>0.8</v>
      </c>
      <c r="D33" s="19">
        <v>0.8</v>
      </c>
      <c r="E33" s="19">
        <v>0.8</v>
      </c>
      <c r="F33" s="20">
        <v>0.8</v>
      </c>
    </row>
    <row r="34" spans="1:6">
      <c r="A34" s="16" t="s">
        <v>33</v>
      </c>
      <c r="B34" s="17"/>
      <c r="C34" s="17">
        <f>C33*C20</f>
        <v>1529084.9280000001</v>
      </c>
      <c r="D34" s="17">
        <f>D20*D33</f>
        <v>1576868.8320000002</v>
      </c>
      <c r="E34" s="17">
        <f>E20*E33</f>
        <v>1592796.8</v>
      </c>
      <c r="F34" s="18">
        <f>F20*F33</f>
        <v>1592796.8</v>
      </c>
    </row>
    <row r="35" spans="1:6">
      <c r="A35" s="16" t="s">
        <v>29</v>
      </c>
      <c r="B35" s="16"/>
      <c r="C35" s="16">
        <v>36</v>
      </c>
      <c r="D35" s="16"/>
      <c r="E35" s="16"/>
      <c r="F35" s="24"/>
    </row>
    <row r="36" spans="1:6">
      <c r="A36" s="16" t="s">
        <v>31</v>
      </c>
      <c r="B36" s="16"/>
      <c r="C36" s="17">
        <f>C20*C33/C35</f>
        <v>42474.581333333335</v>
      </c>
      <c r="D36" s="16"/>
      <c r="E36" s="16"/>
      <c r="F36" s="24"/>
    </row>
    <row r="37" spans="1:6">
      <c r="A37" s="16" t="s">
        <v>34</v>
      </c>
      <c r="B37" s="16">
        <v>50000</v>
      </c>
      <c r="C37" s="16"/>
      <c r="D37" s="16"/>
      <c r="E37" s="16"/>
      <c r="F37" s="24"/>
    </row>
    <row r="38" spans="1:6">
      <c r="A38" s="27"/>
      <c r="B38" s="27"/>
      <c r="C38" s="27"/>
      <c r="D38" s="27"/>
      <c r="E38" s="27"/>
      <c r="F38" s="27"/>
    </row>
    <row r="39" spans="1:6">
      <c r="A39" s="28">
        <f ca="1">D6</f>
        <v>41111.079871064816</v>
      </c>
      <c r="B39" s="17">
        <v>25000</v>
      </c>
      <c r="C39" s="17">
        <v>25000</v>
      </c>
      <c r="D39" s="17">
        <v>25000</v>
      </c>
      <c r="E39" s="17">
        <v>25000</v>
      </c>
      <c r="F39" s="18">
        <v>25000</v>
      </c>
    </row>
    <row r="40" spans="1:6">
      <c r="A40" s="28">
        <f ca="1">EDATE(A39,1)</f>
        <v>41142</v>
      </c>
      <c r="B40" s="17">
        <f>B24-B37</f>
        <v>1716896.4</v>
      </c>
      <c r="C40" s="17">
        <f>C24</f>
        <v>357271.23200000002</v>
      </c>
      <c r="D40" s="17">
        <f>D24</f>
        <v>172108.60400000002</v>
      </c>
      <c r="E40" s="17">
        <f>E26</f>
        <v>24849.933333333334</v>
      </c>
      <c r="F40" s="18">
        <f>F26</f>
        <v>10366.644444444444</v>
      </c>
    </row>
    <row r="41" spans="1:6">
      <c r="A41" s="28">
        <f ca="1">EDATE(A39,2)</f>
        <v>41173</v>
      </c>
      <c r="B41" s="17"/>
      <c r="C41" s="17">
        <f>C36</f>
        <v>42474.581333333335</v>
      </c>
      <c r="D41" s="17">
        <f>D31</f>
        <v>5475.2390000000005</v>
      </c>
      <c r="E41" s="17">
        <f>E26</f>
        <v>24849.933333333334</v>
      </c>
      <c r="F41" s="18">
        <f>F26</f>
        <v>10366.644444444444</v>
      </c>
    </row>
    <row r="42" spans="1:6">
      <c r="A42" s="28">
        <f ca="1">EDATE(A39,3)</f>
        <v>41203</v>
      </c>
      <c r="B42" s="17"/>
      <c r="C42" s="17">
        <f>C36</f>
        <v>42474.581333333335</v>
      </c>
      <c r="D42" s="17">
        <f>D31</f>
        <v>5475.2390000000005</v>
      </c>
      <c r="E42" s="17">
        <f>E26</f>
        <v>24849.933333333334</v>
      </c>
      <c r="F42" s="18">
        <f>F26</f>
        <v>10366.644444444444</v>
      </c>
    </row>
    <row r="43" spans="1:6">
      <c r="A43" s="28">
        <f ca="1">EDATE(A39,4)</f>
        <v>41234</v>
      </c>
      <c r="B43" s="17"/>
      <c r="C43" s="17">
        <f>C36</f>
        <v>42474.581333333335</v>
      </c>
      <c r="D43" s="17">
        <f>D31</f>
        <v>5475.2390000000005</v>
      </c>
      <c r="E43" s="17">
        <f>E31</f>
        <v>9049.9818181818173</v>
      </c>
      <c r="F43" s="18">
        <f>F26</f>
        <v>10366.644444444444</v>
      </c>
    </row>
    <row r="44" spans="1:6">
      <c r="A44" s="28">
        <f ca="1">EDATE(A39,5)</f>
        <v>41264</v>
      </c>
      <c r="B44" s="17"/>
      <c r="C44" s="17">
        <f>C36</f>
        <v>42474.581333333335</v>
      </c>
      <c r="D44" s="17">
        <f>D31</f>
        <v>5475.2390000000005</v>
      </c>
      <c r="E44" s="17">
        <f>E43</f>
        <v>9049.9818181818173</v>
      </c>
      <c r="F44" s="18">
        <f>F26</f>
        <v>10366.644444444444</v>
      </c>
    </row>
    <row r="45" spans="1:6">
      <c r="A45" s="28">
        <f ca="1">EDATE(A39,6)</f>
        <v>41295</v>
      </c>
      <c r="B45" s="17"/>
      <c r="C45" s="17">
        <f>C36</f>
        <v>42474.581333333335</v>
      </c>
      <c r="D45" s="17">
        <f>D31</f>
        <v>5475.2390000000005</v>
      </c>
      <c r="E45" s="17">
        <f>E44</f>
        <v>9049.9818181818173</v>
      </c>
      <c r="F45" s="18">
        <f t="shared" ref="F45:F69" si="0">F40</f>
        <v>10366.644444444444</v>
      </c>
    </row>
    <row r="46" spans="1:6">
      <c r="A46" s="28">
        <f ca="1">EDATE(A39,7)</f>
        <v>41326</v>
      </c>
      <c r="B46" s="17"/>
      <c r="C46" s="17">
        <f>C36</f>
        <v>42474.581333333335</v>
      </c>
      <c r="D46" s="17">
        <f>D31</f>
        <v>5475.2390000000005</v>
      </c>
      <c r="E46" s="17">
        <f>E44</f>
        <v>9049.9818181818173</v>
      </c>
      <c r="F46" s="18">
        <f t="shared" si="0"/>
        <v>10366.644444444444</v>
      </c>
    </row>
    <row r="47" spans="1:6">
      <c r="A47" s="28">
        <f ca="1">EDATE(A39,8)</f>
        <v>41354</v>
      </c>
      <c r="B47" s="17"/>
      <c r="C47" s="17">
        <f>C36</f>
        <v>42474.581333333335</v>
      </c>
      <c r="D47" s="17">
        <f>D31</f>
        <v>5475.2390000000005</v>
      </c>
      <c r="E47" s="17">
        <f>E45</f>
        <v>9049.9818181818173</v>
      </c>
      <c r="F47" s="18">
        <f t="shared" si="0"/>
        <v>10366.644444444444</v>
      </c>
    </row>
    <row r="48" spans="1:6">
      <c r="A48" s="28">
        <f ca="1">EDATE(A39,9)</f>
        <v>41385</v>
      </c>
      <c r="B48" s="17"/>
      <c r="C48" s="17">
        <f>C36</f>
        <v>42474.581333333335</v>
      </c>
      <c r="D48" s="17">
        <f>D31</f>
        <v>5475.2390000000005</v>
      </c>
      <c r="E48" s="17">
        <f>E46</f>
        <v>9049.9818181818173</v>
      </c>
      <c r="F48" s="18">
        <f t="shared" si="0"/>
        <v>10366.644444444444</v>
      </c>
    </row>
    <row r="49" spans="1:6">
      <c r="A49" s="28">
        <f ca="1">EDATE(A39,10)</f>
        <v>41415</v>
      </c>
      <c r="B49" s="17"/>
      <c r="C49" s="17">
        <f>C36</f>
        <v>42474.581333333335</v>
      </c>
      <c r="D49" s="17">
        <f>D31</f>
        <v>5475.2390000000005</v>
      </c>
      <c r="E49" s="17">
        <f t="shared" ref="E49:E55" si="1">E44</f>
        <v>9049.9818181818173</v>
      </c>
      <c r="F49" s="18">
        <f t="shared" si="0"/>
        <v>10366.644444444444</v>
      </c>
    </row>
    <row r="50" spans="1:6">
      <c r="A50" s="28">
        <f ca="1">EDATE(A39,11)</f>
        <v>41446</v>
      </c>
      <c r="B50" s="17"/>
      <c r="C50" s="17">
        <f>C36</f>
        <v>42474.581333333335</v>
      </c>
      <c r="D50" s="17">
        <f>D31</f>
        <v>5475.2390000000005</v>
      </c>
      <c r="E50" s="17">
        <f t="shared" si="1"/>
        <v>9049.9818181818173</v>
      </c>
      <c r="F50" s="18">
        <f t="shared" si="0"/>
        <v>10366.644444444444</v>
      </c>
    </row>
    <row r="51" spans="1:6">
      <c r="A51" s="28">
        <f ca="1">EDATE(A39,12)</f>
        <v>41476</v>
      </c>
      <c r="B51" s="17"/>
      <c r="C51" s="17">
        <f>C36</f>
        <v>42474.581333333335</v>
      </c>
      <c r="D51" s="17">
        <f>D49</f>
        <v>5475.2390000000005</v>
      </c>
      <c r="E51" s="17">
        <f t="shared" si="1"/>
        <v>9049.9818181818173</v>
      </c>
      <c r="F51" s="18">
        <f t="shared" si="0"/>
        <v>10366.644444444444</v>
      </c>
    </row>
    <row r="52" spans="1:6">
      <c r="A52" s="28">
        <f ca="1">EDATE(A51,1)</f>
        <v>41507</v>
      </c>
      <c r="B52" s="17"/>
      <c r="C52" s="17">
        <f>C36</f>
        <v>42474.581333333335</v>
      </c>
      <c r="D52" s="17">
        <f>D50</f>
        <v>5475.2390000000005</v>
      </c>
      <c r="E52" s="17">
        <f t="shared" si="1"/>
        <v>9049.9818181818173</v>
      </c>
      <c r="F52" s="18">
        <f t="shared" si="0"/>
        <v>10366.644444444444</v>
      </c>
    </row>
    <row r="53" spans="1:6">
      <c r="A53" s="28">
        <f ca="1">EDATE(A51,2)</f>
        <v>41538</v>
      </c>
      <c r="B53" s="17"/>
      <c r="C53" s="17">
        <f>C36</f>
        <v>42474.581333333335</v>
      </c>
      <c r="D53" s="17">
        <f>D52</f>
        <v>5475.2390000000005</v>
      </c>
      <c r="E53" s="17">
        <f t="shared" si="1"/>
        <v>9049.9818181818173</v>
      </c>
      <c r="F53" s="18">
        <f t="shared" si="0"/>
        <v>10366.644444444444</v>
      </c>
    </row>
    <row r="54" spans="1:6">
      <c r="A54" s="28">
        <f ca="1">EDATE(A51,3)</f>
        <v>41568</v>
      </c>
      <c r="B54" s="17"/>
      <c r="C54" s="17">
        <f>C36</f>
        <v>42474.581333333335</v>
      </c>
      <c r="D54" s="17">
        <f>D53</f>
        <v>5475.2390000000005</v>
      </c>
      <c r="E54" s="17">
        <f t="shared" si="1"/>
        <v>9049.9818181818173</v>
      </c>
      <c r="F54" s="18">
        <f t="shared" si="0"/>
        <v>10366.644444444444</v>
      </c>
    </row>
    <row r="55" spans="1:6">
      <c r="A55" s="28">
        <f ca="1">EDATE(A51,4)</f>
        <v>41599</v>
      </c>
      <c r="B55" s="17"/>
      <c r="C55" s="17">
        <f t="shared" ref="C55:C70" si="2">C43</f>
        <v>42474.581333333335</v>
      </c>
      <c r="D55" s="17">
        <f>D54</f>
        <v>5475.2390000000005</v>
      </c>
      <c r="E55" s="17">
        <f t="shared" si="1"/>
        <v>9049.9818181818173</v>
      </c>
      <c r="F55" s="18">
        <f t="shared" si="0"/>
        <v>10366.644444444444</v>
      </c>
    </row>
    <row r="56" spans="1:6">
      <c r="A56" s="28">
        <f ca="1">EDATE(A51,5)</f>
        <v>41629</v>
      </c>
      <c r="B56" s="17"/>
      <c r="C56" s="17">
        <f t="shared" si="2"/>
        <v>42474.581333333335</v>
      </c>
      <c r="D56" s="17">
        <f t="shared" ref="D56:D64" si="3">D54</f>
        <v>5475.2390000000005</v>
      </c>
      <c r="E56" s="17">
        <f t="shared" ref="E56:E61" si="4">E50</f>
        <v>9049.9818181818173</v>
      </c>
      <c r="F56" s="18">
        <f t="shared" si="0"/>
        <v>10366.644444444444</v>
      </c>
    </row>
    <row r="57" spans="1:6">
      <c r="A57" s="28">
        <f ca="1">EDATE(A51,6)</f>
        <v>41660</v>
      </c>
      <c r="B57" s="17"/>
      <c r="C57" s="17">
        <f t="shared" si="2"/>
        <v>42474.581333333335</v>
      </c>
      <c r="D57" s="17">
        <f t="shared" si="3"/>
        <v>5475.2390000000005</v>
      </c>
      <c r="E57" s="17">
        <f t="shared" si="4"/>
        <v>9049.9818181818173</v>
      </c>
      <c r="F57" s="18">
        <f t="shared" si="0"/>
        <v>10366.644444444444</v>
      </c>
    </row>
    <row r="58" spans="1:6">
      <c r="A58" s="28">
        <f ca="1">EDATE(A51,7)</f>
        <v>41691</v>
      </c>
      <c r="B58" s="17"/>
      <c r="C58" s="17">
        <f t="shared" si="2"/>
        <v>42474.581333333335</v>
      </c>
      <c r="D58" s="17">
        <f t="shared" si="3"/>
        <v>5475.2390000000005</v>
      </c>
      <c r="E58" s="17">
        <f t="shared" si="4"/>
        <v>9049.9818181818173</v>
      </c>
      <c r="F58" s="18">
        <f t="shared" si="0"/>
        <v>10366.644444444444</v>
      </c>
    </row>
    <row r="59" spans="1:6">
      <c r="A59" s="28">
        <f ca="1">EDATE(A51,8)</f>
        <v>41719</v>
      </c>
      <c r="B59" s="17"/>
      <c r="C59" s="17">
        <f t="shared" si="2"/>
        <v>42474.581333333335</v>
      </c>
      <c r="D59" s="17">
        <f t="shared" si="3"/>
        <v>5475.2390000000005</v>
      </c>
      <c r="E59" s="17">
        <f t="shared" si="4"/>
        <v>9049.9818181818173</v>
      </c>
      <c r="F59" s="18">
        <f t="shared" si="0"/>
        <v>10366.644444444444</v>
      </c>
    </row>
    <row r="60" spans="1:6">
      <c r="A60" s="28">
        <f ca="1">EDATE(A51,9)</f>
        <v>41750</v>
      </c>
      <c r="B60" s="17"/>
      <c r="C60" s="17">
        <f t="shared" si="2"/>
        <v>42474.581333333335</v>
      </c>
      <c r="D60" s="17">
        <f t="shared" si="3"/>
        <v>5475.2390000000005</v>
      </c>
      <c r="E60" s="17">
        <f t="shared" si="4"/>
        <v>9049.9818181818173</v>
      </c>
      <c r="F60" s="18">
        <f t="shared" si="0"/>
        <v>10366.644444444444</v>
      </c>
    </row>
    <row r="61" spans="1:6">
      <c r="A61" s="28">
        <f ca="1">EDATE(A51,10)</f>
        <v>41780</v>
      </c>
      <c r="B61" s="17"/>
      <c r="C61" s="17">
        <f t="shared" si="2"/>
        <v>42474.581333333335</v>
      </c>
      <c r="D61" s="17">
        <f t="shared" si="3"/>
        <v>5475.2390000000005</v>
      </c>
      <c r="E61" s="17">
        <f t="shared" si="4"/>
        <v>9049.9818181818173</v>
      </c>
      <c r="F61" s="18">
        <f t="shared" si="0"/>
        <v>10366.644444444444</v>
      </c>
    </row>
    <row r="62" spans="1:6">
      <c r="A62" s="28">
        <f ca="1">EDATE(A51,11)</f>
        <v>41811</v>
      </c>
      <c r="B62" s="17"/>
      <c r="C62" s="17">
        <f t="shared" si="2"/>
        <v>42474.581333333335</v>
      </c>
      <c r="D62" s="17">
        <f t="shared" si="3"/>
        <v>5475.2390000000005</v>
      </c>
      <c r="E62" s="17">
        <f>E57</f>
        <v>9049.9818181818173</v>
      </c>
      <c r="F62" s="18">
        <f t="shared" si="0"/>
        <v>10366.644444444444</v>
      </c>
    </row>
    <row r="63" spans="1:6">
      <c r="A63" s="28">
        <f ca="1">EDATE(A51,12)</f>
        <v>41841</v>
      </c>
      <c r="B63" s="17"/>
      <c r="C63" s="17">
        <f t="shared" si="2"/>
        <v>42474.581333333335</v>
      </c>
      <c r="D63" s="17">
        <f t="shared" si="3"/>
        <v>5475.2390000000005</v>
      </c>
      <c r="E63" s="17">
        <f>E57</f>
        <v>9049.9818181818173</v>
      </c>
      <c r="F63" s="18">
        <f t="shared" si="0"/>
        <v>10366.644444444444</v>
      </c>
    </row>
    <row r="64" spans="1:6">
      <c r="A64" s="28">
        <f ca="1">EDATE(A63,1)</f>
        <v>41872</v>
      </c>
      <c r="B64" s="17"/>
      <c r="C64" s="17">
        <f t="shared" si="2"/>
        <v>42474.581333333335</v>
      </c>
      <c r="D64" s="17">
        <f t="shared" si="3"/>
        <v>5475.2390000000005</v>
      </c>
      <c r="E64" s="17">
        <f>E62</f>
        <v>9049.9818181818173</v>
      </c>
      <c r="F64" s="18">
        <f t="shared" si="0"/>
        <v>10366.644444444444</v>
      </c>
    </row>
    <row r="65" spans="1:6">
      <c r="A65" s="28">
        <f ca="1">EDATE(A63,2)</f>
        <v>41903</v>
      </c>
      <c r="B65" s="17"/>
      <c r="C65" s="17">
        <f t="shared" si="2"/>
        <v>42474.581333333335</v>
      </c>
      <c r="D65" s="17">
        <f t="shared" ref="D65:D70" si="5">D55</f>
        <v>5475.2390000000005</v>
      </c>
      <c r="E65" s="17">
        <f>E63</f>
        <v>9049.9818181818173</v>
      </c>
      <c r="F65" s="18">
        <f t="shared" si="0"/>
        <v>10366.644444444444</v>
      </c>
    </row>
    <row r="66" spans="1:6">
      <c r="A66" s="28">
        <f ca="1">EDATE(A63,3)</f>
        <v>41933</v>
      </c>
      <c r="B66" s="17"/>
      <c r="C66" s="17">
        <f t="shared" si="2"/>
        <v>42474.581333333335</v>
      </c>
      <c r="D66" s="17">
        <f t="shared" si="5"/>
        <v>5475.2390000000005</v>
      </c>
      <c r="E66" s="17">
        <f>E64</f>
        <v>9049.9818181818173</v>
      </c>
      <c r="F66" s="18">
        <f t="shared" si="0"/>
        <v>10366.644444444444</v>
      </c>
    </row>
    <row r="67" spans="1:6">
      <c r="A67" s="28">
        <f ca="1">EDATE(A63,4)</f>
        <v>41964</v>
      </c>
      <c r="B67" s="17"/>
      <c r="C67" s="17">
        <f t="shared" si="2"/>
        <v>42474.581333333335</v>
      </c>
      <c r="D67" s="17">
        <f t="shared" si="5"/>
        <v>5475.2390000000005</v>
      </c>
      <c r="E67" s="17">
        <f>E60</f>
        <v>9049.9818181818173</v>
      </c>
      <c r="F67" s="18">
        <f t="shared" si="0"/>
        <v>10366.644444444444</v>
      </c>
    </row>
    <row r="68" spans="1:6">
      <c r="A68" s="28">
        <f ca="1">EDATE(A63,5)</f>
        <v>41994</v>
      </c>
      <c r="B68" s="17"/>
      <c r="C68" s="17">
        <f t="shared" si="2"/>
        <v>42474.581333333335</v>
      </c>
      <c r="D68" s="17">
        <f t="shared" si="5"/>
        <v>5475.2390000000005</v>
      </c>
      <c r="E68" s="17">
        <f>E61</f>
        <v>9049.9818181818173</v>
      </c>
      <c r="F68" s="18">
        <f t="shared" si="0"/>
        <v>10366.644444444444</v>
      </c>
    </row>
    <row r="69" spans="1:6">
      <c r="A69" s="28">
        <f ca="1">EDATE(A63,6)</f>
        <v>42025</v>
      </c>
      <c r="B69" s="17"/>
      <c r="C69" s="17">
        <f t="shared" si="2"/>
        <v>42474.581333333335</v>
      </c>
      <c r="D69" s="17">
        <f t="shared" si="5"/>
        <v>5475.2390000000005</v>
      </c>
      <c r="E69" s="17">
        <f>E62</f>
        <v>9049.9818181818173</v>
      </c>
      <c r="F69" s="18">
        <f t="shared" si="0"/>
        <v>10366.644444444444</v>
      </c>
    </row>
    <row r="70" spans="1:6">
      <c r="A70" s="28">
        <f ca="1">EDATE(A63,7)</f>
        <v>42056</v>
      </c>
      <c r="B70" s="17"/>
      <c r="C70" s="17">
        <f t="shared" si="2"/>
        <v>42474.581333333335</v>
      </c>
      <c r="D70" s="17">
        <f t="shared" si="5"/>
        <v>5475.2390000000005</v>
      </c>
      <c r="E70" s="17">
        <f>E49</f>
        <v>9049.9818181818173</v>
      </c>
      <c r="F70" s="18">
        <f>F61</f>
        <v>10366.644444444444</v>
      </c>
    </row>
    <row r="71" spans="1:6">
      <c r="A71" s="28">
        <f ca="1">EDATE(A63,8)</f>
        <v>42084</v>
      </c>
      <c r="B71" s="17"/>
      <c r="C71" s="17">
        <f>C36</f>
        <v>42474.581333333335</v>
      </c>
      <c r="D71" s="17">
        <f>D70</f>
        <v>5475.2390000000005</v>
      </c>
      <c r="E71" s="17">
        <f>E70</f>
        <v>9049.9818181818173</v>
      </c>
      <c r="F71" s="18">
        <f>F61</f>
        <v>10366.644444444444</v>
      </c>
    </row>
    <row r="72" spans="1:6">
      <c r="A72" s="28">
        <f ca="1">EDATE(A63,9)</f>
        <v>42115</v>
      </c>
      <c r="B72" s="17"/>
      <c r="C72" s="17">
        <f>C71</f>
        <v>42474.581333333335</v>
      </c>
      <c r="D72" s="17">
        <f>D70</f>
        <v>5475.2390000000005</v>
      </c>
      <c r="E72" s="17">
        <f>E70</f>
        <v>9049.9818181818173</v>
      </c>
      <c r="F72" s="18">
        <f>F61</f>
        <v>10366.644444444444</v>
      </c>
    </row>
    <row r="73" spans="1:6">
      <c r="A73" s="28">
        <f ca="1">EDATE(A63,10)</f>
        <v>42145</v>
      </c>
      <c r="B73" s="17"/>
      <c r="C73" s="17">
        <f>C72</f>
        <v>42474.581333333335</v>
      </c>
      <c r="D73" s="17">
        <f>D71</f>
        <v>5475.2390000000005</v>
      </c>
      <c r="E73" s="17">
        <f>E70</f>
        <v>9049.9818181818173</v>
      </c>
      <c r="F73" s="18">
        <f>F61</f>
        <v>10366.644444444444</v>
      </c>
    </row>
    <row r="74" spans="1:6">
      <c r="A74" s="28">
        <f ca="1">EDATE(A63,11)</f>
        <v>42176</v>
      </c>
      <c r="B74" s="17"/>
      <c r="C74" s="17">
        <f>C73</f>
        <v>42474.581333333335</v>
      </c>
      <c r="D74" s="17">
        <f>D71</f>
        <v>5475.2390000000005</v>
      </c>
      <c r="E74" s="17">
        <f>E70</f>
        <v>9049.9818181818173</v>
      </c>
      <c r="F74" s="18">
        <f>F61</f>
        <v>10366.644444444444</v>
      </c>
    </row>
    <row r="75" spans="1:6">
      <c r="A75" s="28">
        <f ca="1">EDATE(A68,7)</f>
        <v>42206</v>
      </c>
      <c r="B75" s="17"/>
      <c r="C75" s="17">
        <f>C74</f>
        <v>42474.581333333335</v>
      </c>
      <c r="D75" s="17">
        <f>D71</f>
        <v>5475.2390000000005</v>
      </c>
      <c r="E75" s="17">
        <f>E70</f>
        <v>9049.9818181818173</v>
      </c>
      <c r="F75" s="18">
        <f>F61</f>
        <v>10366.644444444444</v>
      </c>
    </row>
    <row r="76" spans="1:6">
      <c r="A76" s="28">
        <f ca="1">EDATE(A68,8)</f>
        <v>42237</v>
      </c>
      <c r="B76" s="17">
        <v>50000</v>
      </c>
      <c r="C76" s="17">
        <f>C75</f>
        <v>42474.581333333335</v>
      </c>
      <c r="D76" s="17">
        <f>D71</f>
        <v>5475.2390000000005</v>
      </c>
      <c r="E76" s="17">
        <f>E34</f>
        <v>1592796.8</v>
      </c>
      <c r="F76" s="18">
        <f>F34</f>
        <v>1592796.8</v>
      </c>
    </row>
    <row r="77" spans="1:6">
      <c r="A77" s="28"/>
      <c r="B77" s="17"/>
      <c r="C77" s="17"/>
      <c r="D77" s="17">
        <f>D34</f>
        <v>1576868.8320000002</v>
      </c>
      <c r="E77" s="17"/>
      <c r="F77" s="18"/>
    </row>
    <row r="78" spans="1:6">
      <c r="A78" s="16" t="s">
        <v>24</v>
      </c>
      <c r="B78" s="17">
        <f>SUM(B39:B76)</f>
        <v>1791896.4</v>
      </c>
      <c r="C78" s="17">
        <f>SUM(C39:C76)</f>
        <v>1911356.160000002</v>
      </c>
      <c r="D78" s="17">
        <f>SUM(D39:D77)</f>
        <v>1971086.0400000003</v>
      </c>
      <c r="E78" s="17">
        <f>SUM(E39:E77)</f>
        <v>1990996</v>
      </c>
      <c r="F78" s="17">
        <f>SUM(F39:F76)</f>
        <v>1990996.0000000002</v>
      </c>
    </row>
    <row r="79" spans="1:6">
      <c r="A79" s="16"/>
      <c r="B79" s="17"/>
      <c r="C79" s="17"/>
      <c r="D79" s="17"/>
      <c r="E79" s="17"/>
      <c r="F79" s="17"/>
    </row>
    <row r="80" spans="1:6">
      <c r="A80" s="29"/>
      <c r="B80" s="29"/>
      <c r="C80" s="29"/>
      <c r="D80" s="29"/>
      <c r="E80" s="30"/>
      <c r="F80" s="30"/>
    </row>
    <row r="81" spans="1:6">
      <c r="A81" s="29"/>
      <c r="B81" s="29"/>
      <c r="C81" s="29"/>
      <c r="D81" s="29"/>
      <c r="E81" s="61" t="s">
        <v>35</v>
      </c>
      <c r="F81" s="61"/>
    </row>
    <row r="82" spans="1:6">
      <c r="A82" s="31" t="s">
        <v>36</v>
      </c>
      <c r="B82" s="32" t="s">
        <v>37</v>
      </c>
      <c r="C82" s="33" t="s">
        <v>38</v>
      </c>
      <c r="D82" s="34" t="s">
        <v>39</v>
      </c>
      <c r="E82" s="35" t="s">
        <v>40</v>
      </c>
      <c r="F82" s="35" t="s">
        <v>41</v>
      </c>
    </row>
    <row r="83" spans="1:6">
      <c r="A83" s="33">
        <v>1</v>
      </c>
      <c r="B83" s="36">
        <v>5.7500000000000002E-2</v>
      </c>
      <c r="C83" s="33">
        <v>20</v>
      </c>
      <c r="D83" s="37">
        <v>7.0208350000000004E-3</v>
      </c>
      <c r="E83" s="39">
        <f>D83*E70</f>
        <v>63.538429098454543</v>
      </c>
      <c r="F83" s="39">
        <f>D83*F70</f>
        <v>72.782500148111112</v>
      </c>
    </row>
    <row r="84" spans="1:6">
      <c r="A84" s="33">
        <v>5</v>
      </c>
      <c r="B84" s="36">
        <v>8.7500000000000008E-2</v>
      </c>
      <c r="C84" s="33">
        <v>5</v>
      </c>
      <c r="D84" s="37">
        <v>2.0637233000000001E-2</v>
      </c>
      <c r="E84" s="39">
        <f>D84*E70</f>
        <v>186.76658342758182</v>
      </c>
      <c r="F84" s="39">
        <f>D84*F70</f>
        <v>213.93885682815556</v>
      </c>
    </row>
    <row r="85" spans="1:6">
      <c r="A85" s="33">
        <v>5</v>
      </c>
      <c r="B85" s="36">
        <v>8.7500000000000008E-2</v>
      </c>
      <c r="C85" s="33">
        <v>10</v>
      </c>
      <c r="D85" s="37">
        <v>1.2532675E-2</v>
      </c>
      <c r="E85" s="39">
        <f>D85*E70</f>
        <v>113.42048088318181</v>
      </c>
      <c r="F85" s="39">
        <f>F70*E85</f>
        <v>1175789.798033854</v>
      </c>
    </row>
    <row r="86" spans="1:6">
      <c r="A86" s="33">
        <v>5</v>
      </c>
      <c r="B86" s="36">
        <v>8.7500000000000008E-2</v>
      </c>
      <c r="C86" s="33">
        <v>15</v>
      </c>
      <c r="D86" s="37">
        <v>9.9944869999999998E-3</v>
      </c>
      <c r="E86" s="39">
        <f>E70*D86</f>
        <v>90.44992563205453</v>
      </c>
      <c r="F86" s="39">
        <f>F70*D86</f>
        <v>103.60929313362222</v>
      </c>
    </row>
    <row r="87" spans="1:6">
      <c r="A87" s="33">
        <v>5</v>
      </c>
      <c r="B87" s="36">
        <v>8.7500000000000008E-2</v>
      </c>
      <c r="C87" s="33">
        <v>20</v>
      </c>
      <c r="D87" s="37">
        <v>8.8371070000000003E-3</v>
      </c>
      <c r="E87" s="39">
        <f>E70*D87</f>
        <v>79.97565767532727</v>
      </c>
      <c r="F87" s="39">
        <f>F70*D87</f>
        <v>91.611146186511107</v>
      </c>
    </row>
    <row r="88" spans="1:6">
      <c r="A88" s="62" t="s">
        <v>43</v>
      </c>
      <c r="B88" s="62"/>
      <c r="C88" s="62"/>
      <c r="D88" s="40"/>
    </row>
    <row r="89" spans="1:6">
      <c r="A89" s="41"/>
      <c r="B89" s="41"/>
      <c r="C89" s="41"/>
      <c r="D89" s="40"/>
    </row>
    <row r="90" spans="1:6" ht="15.75">
      <c r="A90" s="42" t="s">
        <v>44</v>
      </c>
      <c r="B90" s="43"/>
      <c r="C90" s="43"/>
      <c r="D90" s="43"/>
    </row>
    <row r="91" spans="1:6">
      <c r="A91" s="44" t="s">
        <v>45</v>
      </c>
      <c r="B91" s="45"/>
      <c r="C91" s="45"/>
      <c r="D91" s="43"/>
    </row>
    <row r="92" spans="1:6">
      <c r="A92" s="42" t="s">
        <v>46</v>
      </c>
      <c r="B92" s="43"/>
      <c r="C92" s="43"/>
      <c r="D92" s="43"/>
    </row>
    <row r="93" spans="1:6">
      <c r="A93" s="42" t="s">
        <v>47</v>
      </c>
      <c r="B93" s="43"/>
      <c r="C93" s="43"/>
      <c r="D93" s="43"/>
    </row>
    <row r="94" spans="1:6">
      <c r="A94" s="42" t="s">
        <v>48</v>
      </c>
      <c r="B94" s="46"/>
      <c r="C94" s="46"/>
      <c r="D94" s="46"/>
    </row>
    <row r="95" spans="1:6" ht="18">
      <c r="A95" s="47" t="s">
        <v>49</v>
      </c>
      <c r="B95" s="48"/>
      <c r="C95" s="48"/>
      <c r="D95" s="48"/>
    </row>
    <row r="96" spans="1:6">
      <c r="A96" s="49" t="s">
        <v>50</v>
      </c>
      <c r="B96" s="50"/>
      <c r="C96" s="50"/>
      <c r="D96" s="50"/>
    </row>
  </sheetData>
  <sheetProtection selectLockedCells="1" selectUnlockedCells="1"/>
  <mergeCells count="2">
    <mergeCell ref="E81:F81"/>
    <mergeCell ref="A88:C8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B1:G24"/>
  <sheetViews>
    <sheetView showGridLines="0" topLeftCell="B1" workbookViewId="0">
      <selection activeCell="G6" sqref="G6"/>
    </sheetView>
  </sheetViews>
  <sheetFormatPr defaultColWidth="8.7109375" defaultRowHeight="15"/>
  <cols>
    <col min="4" max="4" width="24.5703125" customWidth="1"/>
    <col min="5" max="5" width="17.7109375" customWidth="1"/>
    <col min="6" max="6" width="21.5703125" customWidth="1"/>
    <col min="7" max="7" width="22.5703125" customWidth="1"/>
    <col min="8" max="8" width="22" customWidth="1"/>
  </cols>
  <sheetData>
    <row r="1" spans="4:6" ht="23.25">
      <c r="E1" s="52" t="s">
        <v>57</v>
      </c>
    </row>
    <row r="2" spans="4:6">
      <c r="E2" s="53" t="s">
        <v>58</v>
      </c>
      <c r="F2" s="54"/>
    </row>
    <row r="3" spans="4:6">
      <c r="E3" t="s">
        <v>59</v>
      </c>
      <c r="F3" s="54"/>
    </row>
    <row r="5" spans="4:6">
      <c r="D5" t="s">
        <v>60</v>
      </c>
      <c r="E5" t="s">
        <v>61</v>
      </c>
    </row>
    <row r="6" spans="4:6">
      <c r="E6" t="s">
        <v>62</v>
      </c>
    </row>
    <row r="7" spans="4:6">
      <c r="E7" t="s">
        <v>63</v>
      </c>
    </row>
    <row r="8" spans="4:6">
      <c r="E8" t="s">
        <v>64</v>
      </c>
    </row>
    <row r="9" spans="4:6">
      <c r="D9" t="s">
        <v>65</v>
      </c>
    </row>
    <row r="10" spans="4:6">
      <c r="D10" s="55" t="s">
        <v>66</v>
      </c>
    </row>
    <row r="11" spans="4:6">
      <c r="D11" s="29" t="s">
        <v>67</v>
      </c>
      <c r="E11" s="29">
        <v>4</v>
      </c>
    </row>
    <row r="12" spans="4:6">
      <c r="D12" s="29" t="s">
        <v>68</v>
      </c>
      <c r="E12" s="56" t="s">
        <v>69</v>
      </c>
    </row>
    <row r="13" spans="4:6">
      <c r="D13" s="29"/>
      <c r="E13" s="56" t="s">
        <v>70</v>
      </c>
    </row>
    <row r="14" spans="4:6">
      <c r="D14" s="29" t="s">
        <v>71</v>
      </c>
      <c r="E14" s="56" t="s">
        <v>72</v>
      </c>
    </row>
    <row r="15" spans="4:6">
      <c r="D15" s="29" t="s">
        <v>73</v>
      </c>
      <c r="E15" s="56" t="s">
        <v>74</v>
      </c>
    </row>
    <row r="17" spans="2:7">
      <c r="D17" s="57" t="s">
        <v>2</v>
      </c>
      <c r="E17" s="57" t="s">
        <v>75</v>
      </c>
      <c r="F17" s="57" t="s">
        <v>76</v>
      </c>
      <c r="G17" s="57" t="s">
        <v>31</v>
      </c>
    </row>
    <row r="18" spans="2:7">
      <c r="B18" s="63" t="s">
        <v>77</v>
      </c>
      <c r="C18" s="63"/>
      <c r="D18" s="58" t="s">
        <v>78</v>
      </c>
      <c r="E18" s="59" t="s">
        <v>79</v>
      </c>
      <c r="F18" s="59" t="s">
        <v>80</v>
      </c>
      <c r="G18" s="59" t="s">
        <v>81</v>
      </c>
    </row>
    <row r="19" spans="2:7">
      <c r="B19" s="63"/>
      <c r="C19" s="63"/>
      <c r="D19" s="58" t="s">
        <v>82</v>
      </c>
      <c r="E19" s="59" t="s">
        <v>83</v>
      </c>
      <c r="F19" s="59" t="s">
        <v>80</v>
      </c>
      <c r="G19" s="59" t="s">
        <v>84</v>
      </c>
    </row>
    <row r="20" spans="2:7">
      <c r="B20" s="63"/>
      <c r="C20" s="63"/>
      <c r="D20" s="29" t="s">
        <v>85</v>
      </c>
      <c r="E20" s="59" t="s">
        <v>86</v>
      </c>
      <c r="F20" s="59" t="s">
        <v>80</v>
      </c>
      <c r="G20" s="59" t="s">
        <v>87</v>
      </c>
    </row>
    <row r="21" spans="2:7">
      <c r="D21" s="60"/>
      <c r="E21" s="60"/>
      <c r="F21" s="60"/>
      <c r="G21" s="60"/>
    </row>
    <row r="22" spans="2:7">
      <c r="B22" s="63" t="s">
        <v>88</v>
      </c>
      <c r="C22" s="63"/>
      <c r="D22" s="29" t="s">
        <v>89</v>
      </c>
      <c r="E22" s="29" t="s">
        <v>90</v>
      </c>
      <c r="F22" s="29" t="s">
        <v>91</v>
      </c>
      <c r="G22" s="29" t="s">
        <v>92</v>
      </c>
    </row>
    <row r="23" spans="2:7">
      <c r="B23" s="63"/>
      <c r="C23" s="63"/>
      <c r="D23" s="29" t="s">
        <v>93</v>
      </c>
      <c r="E23" s="29" t="s">
        <v>94</v>
      </c>
      <c r="F23" s="29" t="s">
        <v>91</v>
      </c>
      <c r="G23" s="29" t="s">
        <v>95</v>
      </c>
    </row>
    <row r="24" spans="2:7">
      <c r="B24" s="64"/>
      <c r="C24" s="64"/>
    </row>
  </sheetData>
  <sheetProtection selectLockedCells="1" selectUnlockedCells="1"/>
  <mergeCells count="2">
    <mergeCell ref="B18:C20"/>
    <mergeCell ref="B22:C24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Orchid Computation Template</vt:lpstr>
      <vt:lpstr>Lily Computation Template</vt:lpstr>
      <vt:lpstr>Project 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</dc:creator>
  <cp:lastModifiedBy>haidee</cp:lastModifiedBy>
  <cp:revision>8</cp:revision>
  <cp:lastPrinted>1601-01-01T00:00:00Z</cp:lastPrinted>
  <dcterms:created xsi:type="dcterms:W3CDTF">2012-01-11T20:24:02Z</dcterms:created>
  <dcterms:modified xsi:type="dcterms:W3CDTF">2012-07-21T10:45:27Z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