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379" activeTab="1"/>
  </bookViews>
  <sheets>
    <sheet name="Computation Template" sheetId="1" r:id="rId1"/>
    <sheet name="Availability" sheetId="2" r:id="rId2"/>
  </sheets>
  <definedNames>
    <definedName name="_xlnm._FilterDatabase" localSheetId="1" hidden="1">Availability!$B$4:$G$60</definedName>
    <definedName name="_xlnm._FilterDatabase">Availability!$B$4:$G$60</definedName>
  </definedNames>
  <calcPr calcId="145621" iterateDelta="1E-4"/>
</workbook>
</file>

<file path=xl/calcChain.xml><?xml version="1.0" encoding="utf-8"?>
<calcChain xmlns="http://schemas.openxmlformats.org/spreadsheetml/2006/main">
  <c r="B61" i="1" l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G35" i="1"/>
  <c r="F35" i="1"/>
  <c r="E35" i="1"/>
  <c r="D35" i="1"/>
  <c r="C35" i="1"/>
  <c r="B35" i="1"/>
  <c r="E23" i="1"/>
  <c r="F23" i="1" s="1"/>
  <c r="G23" i="1" s="1"/>
  <c r="D23" i="1"/>
  <c r="D3" i="1"/>
  <c r="C8" i="1" s="1"/>
  <c r="D2" i="1"/>
  <c r="G1" i="1"/>
  <c r="G8" i="1" l="1"/>
  <c r="E8" i="1"/>
  <c r="F8" i="1"/>
  <c r="D8" i="1"/>
  <c r="G10" i="1"/>
  <c r="F10" i="1" l="1"/>
  <c r="E10" i="1"/>
  <c r="D10" i="1"/>
  <c r="C10" i="1"/>
  <c r="G11" i="1"/>
  <c r="G13" i="1" s="1"/>
  <c r="G15" i="1" s="1"/>
  <c r="G16" i="1" s="1"/>
  <c r="G19" i="1" l="1"/>
  <c r="G17" i="1"/>
  <c r="G20" i="1" s="1"/>
  <c r="C11" i="1"/>
  <c r="C13" i="1" s="1"/>
  <c r="C15" i="1" s="1"/>
  <c r="C16" i="1" s="1"/>
  <c r="D11" i="1"/>
  <c r="D13" i="1" s="1"/>
  <c r="D15" i="1" s="1"/>
  <c r="D16" i="1" s="1"/>
  <c r="E11" i="1"/>
  <c r="E13" i="1" s="1"/>
  <c r="E15" i="1" s="1"/>
  <c r="E16" i="1" s="1"/>
  <c r="F11" i="1"/>
  <c r="F13" i="1" s="1"/>
  <c r="F15" i="1" s="1"/>
  <c r="F16" i="1" s="1"/>
  <c r="F19" i="1" l="1"/>
  <c r="F17" i="1"/>
  <c r="F20" i="1" s="1"/>
  <c r="E19" i="1"/>
  <c r="E17" i="1"/>
  <c r="E20" i="1" s="1"/>
  <c r="D19" i="1"/>
  <c r="D17" i="1"/>
  <c r="D20" i="1" s="1"/>
  <c r="C19" i="1"/>
  <c r="C17" i="1"/>
  <c r="C20" i="1" s="1"/>
  <c r="C24" i="1" s="1"/>
  <c r="C36" i="1" s="1"/>
  <c r="C62" i="1" s="1"/>
  <c r="G32" i="1"/>
  <c r="G22" i="1"/>
  <c r="G24" i="1" s="1"/>
  <c r="G26" i="1" s="1"/>
  <c r="D28" i="1" l="1"/>
  <c r="D30" i="1" s="1"/>
  <c r="D22" i="1"/>
  <c r="D24" i="1" s="1"/>
  <c r="D36" i="1" s="1"/>
  <c r="E32" i="1"/>
  <c r="E28" i="1"/>
  <c r="E30" i="1" s="1"/>
  <c r="E22" i="1"/>
  <c r="E24" i="1" s="1"/>
  <c r="E36" i="1" s="1"/>
  <c r="F32" i="1"/>
  <c r="F28" i="1"/>
  <c r="F30" i="1" s="1"/>
  <c r="F22" i="1"/>
  <c r="F24" i="1" s="1"/>
  <c r="F36" i="1" s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6" i="1"/>
  <c r="G68" i="1"/>
  <c r="G67" i="1"/>
  <c r="G66" i="1"/>
  <c r="G65" i="1"/>
  <c r="G60" i="1"/>
  <c r="G37" i="1" l="1"/>
  <c r="G62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68" i="1"/>
  <c r="F67" i="1"/>
  <c r="F66" i="1"/>
  <c r="F65" i="1"/>
  <c r="F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68" i="1"/>
  <c r="E67" i="1"/>
  <c r="E66" i="1"/>
  <c r="E65" i="1"/>
  <c r="E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62" i="1" s="1"/>
  <c r="E62" i="1" l="1"/>
  <c r="F62" i="1"/>
</calcChain>
</file>

<file path=xl/sharedStrings.xml><?xml version="1.0" encoding="utf-8"?>
<sst xmlns="http://schemas.openxmlformats.org/spreadsheetml/2006/main" count="438" uniqueCount="169">
  <si>
    <t/>
  </si>
  <si>
    <t>NAME:</t>
  </si>
  <si>
    <t>UNIT AREA:</t>
  </si>
  <si>
    <t>TYPE:</t>
  </si>
  <si>
    <t>UNIT:</t>
  </si>
  <si>
    <t>LIST PRICE:</t>
  </si>
  <si>
    <t>TOWER :</t>
  </si>
  <si>
    <t>C</t>
  </si>
  <si>
    <t>Spot Cash</t>
  </si>
  <si>
    <t>Deferred Cash 20 Spot / 80</t>
  </si>
  <si>
    <t>10 Spot / 20 (24 mos) / 70</t>
  </si>
  <si>
    <t>5 Spot / 25 (24 mos) / 70</t>
  </si>
  <si>
    <t>20 (24 mos) / 80</t>
  </si>
  <si>
    <t>LIST PRICE</t>
  </si>
  <si>
    <t>STANDARD DISCOUNT</t>
  </si>
  <si>
    <t>DISCOUNT AMOUNT 1</t>
  </si>
  <si>
    <t>DISCOUNTED LIST PRICE</t>
  </si>
  <si>
    <t>PROMO DISCOUNT</t>
  </si>
  <si>
    <t>DISCOUNT AMOUNT 2</t>
  </si>
  <si>
    <t>ABSOLUTE VALUE DISCOUNT</t>
  </si>
  <si>
    <t>TOTAL DISCOUNTS</t>
  </si>
  <si>
    <t>FINAL DISCOUNTED LIST PRICE</t>
  </si>
  <si>
    <t>OTHER CHARGES (5.5%)</t>
  </si>
  <si>
    <t>* OTHER CHARGES = (Registration Fees, Documentary Stamp Tax from BIR, Transfer Tax Fees from City Treasurer, Water &amp; Meralco Meter Installation, Handling Fees, Miscellaneous Fees)</t>
  </si>
  <si>
    <r>
      <t xml:space="preserve">VAT (12%) </t>
    </r>
    <r>
      <rPr>
        <sz val="10"/>
        <rFont val="Arial"/>
        <family val="2"/>
        <charset val="1"/>
      </rPr>
      <t>(</t>
    </r>
    <r>
      <rPr>
        <i/>
        <sz val="10"/>
        <rFont val="Arial"/>
        <family val="2"/>
        <charset val="1"/>
      </rPr>
      <t>only if above 3,199,200</t>
    </r>
    <r>
      <rPr>
        <sz val="10"/>
        <rFont val="Arial"/>
        <family val="2"/>
        <charset val="1"/>
      </rPr>
      <t>)</t>
    </r>
  </si>
  <si>
    <t>TOTAL CONTRACT PRICE</t>
  </si>
  <si>
    <t>DOWN PAYMENT %</t>
  </si>
  <si>
    <t>-</t>
  </si>
  <si>
    <t>DOWN PAYMENT AMOUNT</t>
  </si>
  <si>
    <t>RESERVATION FEE (standard 25k per unit)</t>
  </si>
  <si>
    <t>NET DOWN PAYMENT</t>
  </si>
  <si>
    <t>DOWNPAYMENT TERM</t>
  </si>
  <si>
    <t>MONTHLY INVESTMENT</t>
  </si>
  <si>
    <t>INSTALLMENT %</t>
  </si>
  <si>
    <t>INSTALLMENT AMOUNT</t>
  </si>
  <si>
    <t>INSTALLMENT TERMS</t>
  </si>
  <si>
    <t>BALANCE %</t>
  </si>
  <si>
    <t>BALANCE AMOUNT</t>
  </si>
  <si>
    <r>
      <t xml:space="preserve">Retention Fee </t>
    </r>
    <r>
      <rPr>
        <b/>
        <i/>
        <sz val="10"/>
        <rFont val="Arial"/>
        <family val="2"/>
        <charset val="1"/>
      </rPr>
      <t>(upon turnover)</t>
    </r>
  </si>
  <si>
    <t>(upon turnover)</t>
  </si>
  <si>
    <t>TOTAL PROCEEDS</t>
  </si>
  <si>
    <t>Indicative Monthly Amortization</t>
  </si>
  <si>
    <t>Factor Rate</t>
  </si>
  <si>
    <t>8.75% fixed for 5 years, 5-year tenor</t>
  </si>
  <si>
    <t>8.75% fixed for 5 years, 10-year tenor</t>
  </si>
  <si>
    <t>8.75% fixed for 5 years, 15-year tenor</t>
  </si>
  <si>
    <t>8.75% fixed for 5 years, 20-year tenor</t>
  </si>
  <si>
    <t>*Bank Financing depends on bank rates</t>
  </si>
  <si>
    <r>
      <t xml:space="preserve">* all checks payable to </t>
    </r>
    <r>
      <rPr>
        <b/>
        <i/>
        <sz val="10"/>
        <rFont val="Arial"/>
        <family val="2"/>
        <charset val="1"/>
      </rPr>
      <t>SMDC</t>
    </r>
  </si>
  <si>
    <t>*This document does not constitute nor form part of any contract and is for information purposes only.</t>
  </si>
  <si>
    <t>Jazz - Tower C</t>
  </si>
  <si>
    <t>Unit No</t>
  </si>
  <si>
    <t>Unit Type</t>
  </si>
  <si>
    <t>Flr</t>
  </si>
  <si>
    <t>Unit Area</t>
  </si>
  <si>
    <t>Status</t>
  </si>
  <si>
    <t>List Price</t>
  </si>
  <si>
    <t>36.15 sqm.</t>
  </si>
  <si>
    <t>Available</t>
  </si>
  <si>
    <t>27.37 sqm.</t>
  </si>
  <si>
    <t>Junior 1 BR Unit</t>
  </si>
  <si>
    <t>20.32 sqm.</t>
  </si>
  <si>
    <t>51.70 sqm.</t>
  </si>
  <si>
    <t>23.47 sqm.</t>
  </si>
  <si>
    <t>* CLICK DROPDOWN AND SELECT UNIT FROM THE LIST *</t>
  </si>
  <si>
    <t xml:space="preserve">JAZZB030701
</t>
  </si>
  <si>
    <t xml:space="preserve">STUDIO
</t>
  </si>
  <si>
    <t xml:space="preserve">JAZZB030706
</t>
  </si>
  <si>
    <t xml:space="preserve">1 BR DELUXE WITH BALCONY
</t>
  </si>
  <si>
    <t xml:space="preserve">JAZZB030722
</t>
  </si>
  <si>
    <t xml:space="preserve">JAZZB030803
</t>
  </si>
  <si>
    <t xml:space="preserve">JAZZB030831
</t>
  </si>
  <si>
    <t xml:space="preserve">JAZZB031006
</t>
  </si>
  <si>
    <t xml:space="preserve">JAZZB031009
</t>
  </si>
  <si>
    <t xml:space="preserve">1 BR
</t>
  </si>
  <si>
    <t xml:space="preserve">JAZZB031025
</t>
  </si>
  <si>
    <t xml:space="preserve">JAZZB031029
</t>
  </si>
  <si>
    <t xml:space="preserve">JAZZB031106
</t>
  </si>
  <si>
    <t xml:space="preserve">JAZZB031125
</t>
  </si>
  <si>
    <t xml:space="preserve">JAZZB031701
</t>
  </si>
  <si>
    <t xml:space="preserve">JAZZB031710
</t>
  </si>
  <si>
    <t xml:space="preserve">1 BR WITH BALCONY
</t>
  </si>
  <si>
    <t xml:space="preserve">JAZZB031725
</t>
  </si>
  <si>
    <t xml:space="preserve">JAZZB031915
</t>
  </si>
  <si>
    <t xml:space="preserve">JAZZB031917
</t>
  </si>
  <si>
    <t xml:space="preserve">JAZZB031919
</t>
  </si>
  <si>
    <t xml:space="preserve">JAZZB031921
</t>
  </si>
  <si>
    <t xml:space="preserve">JAZZB032108
</t>
  </si>
  <si>
    <t xml:space="preserve">JAZZB032221
</t>
  </si>
  <si>
    <t xml:space="preserve">JAZZB032231
</t>
  </si>
  <si>
    <t xml:space="preserve">JAZZB032508
</t>
  </si>
  <si>
    <t xml:space="preserve">JAZZB032529
</t>
  </si>
  <si>
    <t xml:space="preserve">JAZZB032601
</t>
  </si>
  <si>
    <t xml:space="preserve">JAZZB032630
</t>
  </si>
  <si>
    <t xml:space="preserve">JAZZB032908
</t>
  </si>
  <si>
    <t xml:space="preserve">JAZZB033005C
</t>
  </si>
  <si>
    <t xml:space="preserve">JAZZB033008
</t>
  </si>
  <si>
    <t xml:space="preserve">JAZZB033010
</t>
  </si>
  <si>
    <t xml:space="preserve">JAZZB033019
</t>
  </si>
  <si>
    <t xml:space="preserve">JAZZB033023
</t>
  </si>
  <si>
    <t xml:space="preserve">JAZZB033105B
</t>
  </si>
  <si>
    <t xml:space="preserve">JAZZB033108
</t>
  </si>
  <si>
    <t xml:space="preserve">JAZZB033115
</t>
  </si>
  <si>
    <t xml:space="preserve">JAZZB033208
</t>
  </si>
  <si>
    <t xml:space="preserve">JAZZB033221
</t>
  </si>
  <si>
    <t xml:space="preserve">PHP1,833,840.00
</t>
  </si>
  <si>
    <t xml:space="preserve">PHP3,887,086.15
</t>
  </si>
  <si>
    <t xml:space="preserve">PHP2,203,200.00
</t>
  </si>
  <si>
    <t xml:space="preserve">PHP1,789,560.00
</t>
  </si>
  <si>
    <t xml:space="preserve">PHP3,710,000.00
</t>
  </si>
  <si>
    <t xml:space="preserve">PHP2,631,125.00
</t>
  </si>
  <si>
    <t xml:space="preserve">PHP2,106,000.00
</t>
  </si>
  <si>
    <t xml:space="preserve">PHP1,717,200.00
</t>
  </si>
  <si>
    <t xml:space="preserve">PHP3,092,250.00
</t>
  </si>
  <si>
    <t xml:space="preserve">PHP3,119,375.00
</t>
  </si>
  <si>
    <t xml:space="preserve">PHP1,728,000.00
</t>
  </si>
  <si>
    <t xml:space="preserve">PHP2,133,000.00
</t>
  </si>
  <si>
    <t xml:space="preserve">PHP3,146,500.00
</t>
  </si>
  <si>
    <t xml:space="preserve">PHP2,187,000.00
</t>
  </si>
  <si>
    <t xml:space="preserve">PHP2,160,000.00
</t>
  </si>
  <si>
    <t xml:space="preserve">JAZZB033308
</t>
  </si>
  <si>
    <t xml:space="preserve">JAZZB033506
</t>
  </si>
  <si>
    <t xml:space="preserve">JAZZB033525
</t>
  </si>
  <si>
    <t xml:space="preserve">JAZZB033603
</t>
  </si>
  <si>
    <t xml:space="preserve">JAZZB033606
</t>
  </si>
  <si>
    <t xml:space="preserve">JAZZB033625
</t>
  </si>
  <si>
    <t xml:space="preserve">JAZZB033631
</t>
  </si>
  <si>
    <t xml:space="preserve">JAZZB033701
</t>
  </si>
  <si>
    <t xml:space="preserve">JAZZB033706
</t>
  </si>
  <si>
    <t xml:space="preserve">JAZZB033725
</t>
  </si>
  <si>
    <t xml:space="preserve">JAZZB033731
</t>
  </si>
  <si>
    <t xml:space="preserve">JAZZB033801
</t>
  </si>
  <si>
    <t xml:space="preserve">JAZZB033806
</t>
  </si>
  <si>
    <t xml:space="preserve">JAZZB033821
</t>
  </si>
  <si>
    <t xml:space="preserve">JAZZB033825
</t>
  </si>
  <si>
    <t xml:space="preserve">JAZZB033826
</t>
  </si>
  <si>
    <t xml:space="preserve">JAZZB033906
</t>
  </si>
  <si>
    <t xml:space="preserve">JAZZB033915
</t>
  </si>
  <si>
    <t xml:space="preserve">JAZZB033925
</t>
  </si>
  <si>
    <t xml:space="preserve">JAZZB034006
</t>
  </si>
  <si>
    <t xml:space="preserve">JAZZB034008
</t>
  </si>
  <si>
    <t xml:space="preserve">JAZZB034025
</t>
  </si>
  <si>
    <t xml:space="preserve">JAZZB034031
</t>
  </si>
  <si>
    <t xml:space="preserve">JAZZB034106
</t>
  </si>
  <si>
    <t xml:space="preserve">JAZZB034125
</t>
  </si>
  <si>
    <t xml:space="preserve">JAZZB034206
</t>
  </si>
  <si>
    <t xml:space="preserve">JAZZB034216
</t>
  </si>
  <si>
    <t xml:space="preserve">JAZZB034308
</t>
  </si>
  <si>
    <t xml:space="preserve">JAZZB034325
</t>
  </si>
  <si>
    <t xml:space="preserve">JAZZB034511
</t>
  </si>
  <si>
    <t xml:space="preserve">JAZZB034605C
</t>
  </si>
  <si>
    <t xml:space="preserve">JAZZB034612
</t>
  </si>
  <si>
    <t xml:space="preserve">1BR SUITE WITH BALCONY
</t>
  </si>
  <si>
    <t xml:space="preserve">JAZZB034614
</t>
  </si>
  <si>
    <t xml:space="preserve">JAZZB034615
</t>
  </si>
  <si>
    <t xml:space="preserve">JAZZB034621
</t>
  </si>
  <si>
    <t xml:space="preserve">PHP3,731,200.00
</t>
  </si>
  <si>
    <t xml:space="preserve">PHP1,738,800.00
</t>
  </si>
  <si>
    <t xml:space="preserve">PHP2,071,639.40
</t>
  </si>
  <si>
    <t xml:space="preserve">PHP4,748,857.19
</t>
  </si>
  <si>
    <t xml:space="preserve">PHP3,680,838.57
</t>
  </si>
  <si>
    <t xml:space="preserve">PHP2,590,486.92
</t>
  </si>
  <si>
    <t xml:space="preserve">PHP3,741,800.00
</t>
  </si>
  <si>
    <t xml:space="preserve">PHP3,173,625.00
</t>
  </si>
  <si>
    <t xml:space="preserve">PHP1,749,600.00
</t>
  </si>
  <si>
    <t xml:space="preserve">PHP2,710,330.00
</t>
  </si>
  <si>
    <t xml:space="preserve">PHP4,143,206.50
</t>
  </si>
  <si>
    <t xml:space="preserve">PHP6,065,923.70
</t>
  </si>
  <si>
    <t xml:space="preserve">PHP3,384,983.00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</si>
</sst>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/dd/yy"/>
    <numFmt numFmtId="165" formatCode="0.0%"/>
    <numFmt numFmtId="166" formatCode="mmmm\ d&quot;, &quot;yyyy"/>
    <numFmt numFmtId="167" formatCode="#,##0.0000000000"/>
    <numFmt numFmtId="168" formatCode="0.0000000"/>
  </numFmts>
  <fonts count="13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24"/>
      <name val="Arial"/>
      <family val="2"/>
      <charset val="1"/>
    </font>
    <font>
      <b/>
      <sz val="10"/>
      <name val="Arial"/>
      <family val="2"/>
      <charset val="1"/>
    </font>
    <font>
      <b/>
      <sz val="10"/>
      <name val="Arial"/>
      <family val="2"/>
    </font>
    <font>
      <b/>
      <sz val="8"/>
      <name val="Arial"/>
      <family val="2"/>
      <charset val="1"/>
    </font>
    <font>
      <sz val="10"/>
      <color rgb="FF000000"/>
      <name val="Arial"/>
      <family val="2"/>
      <charset val="1"/>
    </font>
    <font>
      <sz val="7"/>
      <name val="Arial"/>
      <family val="2"/>
      <charset val="1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00"/>
        <bgColor rgb="FF993300"/>
      </patternFill>
    </fill>
    <fill>
      <patternFill patternType="solid">
        <fgColor rgb="FF99CCFF"/>
        <bgColor rgb="FFCCCCFF"/>
      </patternFill>
    </fill>
    <fill>
      <patternFill patternType="solid">
        <fgColor rgb="FFCCCCFF"/>
        <bgColor rgb="FFC0C0C0"/>
      </patternFill>
    </fill>
    <fill>
      <patternFill patternType="solid">
        <fgColor rgb="FF000000"/>
        <bgColor rgb="FF003300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3" fontId="3" fillId="2" borderId="0" xfId="0" applyNumberFormat="1" applyFont="1" applyFill="1" applyBorder="1" applyAlignment="1" applyProtection="1">
      <alignment horizontal="right"/>
      <protection hidden="1"/>
    </xf>
    <xf numFmtId="3" fontId="3" fillId="0" borderId="0" xfId="0" applyNumberFormat="1" applyFont="1" applyBorder="1" applyAlignment="1" applyProtection="1">
      <alignment horizontal="center"/>
      <protection hidden="1"/>
    </xf>
    <xf numFmtId="3" fontId="3" fillId="0" borderId="0" xfId="0" applyNumberFormat="1" applyFont="1" applyBorder="1" applyAlignment="1" applyProtection="1">
      <alignment horizontal="right"/>
      <protection hidden="1"/>
    </xf>
    <xf numFmtId="0" fontId="0" fillId="3" borderId="0" xfId="0" applyFont="1" applyFill="1" applyAlignment="1">
      <alignment horizontal="center"/>
    </xf>
    <xf numFmtId="3" fontId="3" fillId="2" borderId="1" xfId="0" applyNumberFormat="1" applyFont="1" applyFill="1" applyBorder="1" applyAlignment="1" applyProtection="1">
      <alignment horizontal="right"/>
      <protection hidden="1"/>
    </xf>
    <xf numFmtId="3" fontId="6" fillId="4" borderId="2" xfId="0" applyNumberFormat="1" applyFont="1" applyFill="1" applyBorder="1" applyAlignment="1" applyProtection="1">
      <alignment horizontal="center"/>
      <protection hidden="1"/>
    </xf>
    <xf numFmtId="3" fontId="3" fillId="0" borderId="0" xfId="0" applyNumberFormat="1" applyFont="1" applyBorder="1" applyProtection="1">
      <protection hidden="1"/>
    </xf>
    <xf numFmtId="3" fontId="3" fillId="0" borderId="3" xfId="0" applyNumberFormat="1" applyFont="1" applyBorder="1" applyProtection="1">
      <protection hidden="1"/>
    </xf>
    <xf numFmtId="4" fontId="0" fillId="0" borderId="3" xfId="0" applyNumberFormat="1" applyFont="1" applyBorder="1" applyProtection="1">
      <protection hidden="1"/>
    </xf>
    <xf numFmtId="9" fontId="3" fillId="0" borderId="3" xfId="0" applyNumberFormat="1" applyFont="1" applyBorder="1" applyProtection="1">
      <protection hidden="1"/>
    </xf>
    <xf numFmtId="4" fontId="3" fillId="0" borderId="3" xfId="0" applyNumberFormat="1" applyFont="1" applyBorder="1" applyProtection="1">
      <protection hidden="1"/>
    </xf>
    <xf numFmtId="165" fontId="3" fillId="0" borderId="3" xfId="0" applyNumberFormat="1" applyFont="1" applyBorder="1" applyProtection="1">
      <protection hidden="1"/>
    </xf>
    <xf numFmtId="4" fontId="0" fillId="0" borderId="3" xfId="0" applyNumberFormat="1" applyFont="1" applyBorder="1" applyAlignment="1" applyProtection="1">
      <alignment horizontal="right"/>
      <protection hidden="1"/>
    </xf>
    <xf numFmtId="3" fontId="7" fillId="0" borderId="3" xfId="0" applyNumberFormat="1" applyFont="1" applyBorder="1" applyProtection="1">
      <protection hidden="1"/>
    </xf>
    <xf numFmtId="4" fontId="3" fillId="0" borderId="3" xfId="0" applyNumberFormat="1" applyFont="1" applyBorder="1" applyAlignment="1" applyProtection="1">
      <alignment horizontal="right"/>
      <protection hidden="1"/>
    </xf>
    <xf numFmtId="9" fontId="0" fillId="0" borderId="3" xfId="0" applyNumberFormat="1" applyFont="1" applyBorder="1" applyAlignment="1" applyProtection="1">
      <alignment horizontal="right"/>
      <protection hidden="1"/>
    </xf>
    <xf numFmtId="3" fontId="0" fillId="0" borderId="3" xfId="0" applyNumberFormat="1" applyFont="1" applyBorder="1" applyAlignment="1" applyProtection="1">
      <alignment horizontal="right"/>
      <protection hidden="1"/>
    </xf>
    <xf numFmtId="166" fontId="3" fillId="0" borderId="3" xfId="0" applyNumberFormat="1" applyFont="1" applyBorder="1" applyAlignment="1" applyProtection="1">
      <alignment horizontal="center"/>
      <protection hidden="1"/>
    </xf>
    <xf numFmtId="4" fontId="8" fillId="0" borderId="3" xfId="0" applyNumberFormat="1" applyFont="1" applyBorder="1" applyAlignment="1" applyProtection="1">
      <alignment horizontal="right"/>
      <protection hidden="1"/>
    </xf>
    <xf numFmtId="3" fontId="0" fillId="6" borderId="4" xfId="0" applyNumberFormat="1" applyFont="1" applyFill="1" applyBorder="1" applyProtection="1">
      <protection hidden="1"/>
    </xf>
    <xf numFmtId="3" fontId="0" fillId="6" borderId="0" xfId="0" applyNumberFormat="1" applyFont="1" applyFill="1" applyBorder="1" applyProtection="1">
      <protection hidden="1"/>
    </xf>
    <xf numFmtId="3" fontId="0" fillId="0" borderId="0" xfId="0" applyNumberFormat="1" applyFont="1" applyBorder="1" applyProtection="1">
      <protection hidden="1"/>
    </xf>
    <xf numFmtId="167" fontId="0" fillId="0" borderId="0" xfId="0" applyNumberFormat="1" applyFont="1" applyBorder="1" applyAlignment="1" applyProtection="1">
      <alignment horizontal="center"/>
      <protection hidden="1"/>
    </xf>
    <xf numFmtId="4" fontId="0" fillId="0" borderId="0" xfId="0" applyNumberFormat="1" applyFont="1" applyBorder="1" applyProtection="1">
      <protection hidden="1"/>
    </xf>
    <xf numFmtId="4" fontId="9" fillId="0" borderId="0" xfId="0" applyNumberFormat="1" applyFont="1" applyBorder="1" applyProtection="1">
      <protection hidden="1"/>
    </xf>
    <xf numFmtId="3" fontId="9" fillId="0" borderId="0" xfId="0" applyNumberFormat="1" applyFont="1" applyBorder="1" applyProtection="1">
      <protection hidden="1"/>
    </xf>
    <xf numFmtId="0" fontId="0" fillId="0" borderId="0" xfId="0" applyFont="1" applyProtection="1">
      <protection hidden="1"/>
    </xf>
    <xf numFmtId="4" fontId="8" fillId="0" borderId="0" xfId="0" applyNumberFormat="1" applyFont="1" applyBorder="1" applyAlignment="1" applyProtection="1">
      <alignment horizontal="left"/>
      <protection hidden="1"/>
    </xf>
    <xf numFmtId="168" fontId="0" fillId="0" borderId="0" xfId="0" applyNumberFormat="1" applyFont="1" applyBorder="1" applyAlignment="1" applyProtection="1">
      <alignment horizontal="center"/>
      <protection hidden="1"/>
    </xf>
    <xf numFmtId="168" fontId="0" fillId="0" borderId="0" xfId="0" applyNumberFormat="1" applyFont="1" applyAlignment="1" applyProtection="1">
      <alignment horizontal="center"/>
      <protection hidden="1"/>
    </xf>
    <xf numFmtId="0" fontId="1" fillId="0" borderId="0" xfId="1" applyAlignment="1">
      <alignment horizontal="center"/>
    </xf>
    <xf numFmtId="4" fontId="1" fillId="0" borderId="0" xfId="1" applyNumberFormat="1" applyFont="1" applyAlignment="1">
      <alignment horizontal="center"/>
    </xf>
    <xf numFmtId="0" fontId="1" fillId="0" borderId="0" xfId="1"/>
    <xf numFmtId="0" fontId="10" fillId="0" borderId="0" xfId="1" applyFont="1" applyAlignment="1">
      <alignment horizontal="left"/>
    </xf>
    <xf numFmtId="0" fontId="1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4" fontId="10" fillId="0" borderId="0" xfId="1" applyNumberFormat="1" applyFont="1" applyAlignment="1">
      <alignment horizontal="center"/>
    </xf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1" applyNumberFormat="1" applyFont="1" applyBorder="1" applyAlignment="1" applyProtection="1">
      <alignment horizontal="center"/>
    </xf>
    <xf numFmtId="3" fontId="0" fillId="0" borderId="0" xfId="0" applyNumberFormat="1" applyAlignment="1">
      <alignment horizontal="center"/>
    </xf>
    <xf numFmtId="0" fontId="10" fillId="0" borderId="0" xfId="1" applyNumberFormat="1" applyFont="1" applyBorder="1" applyAlignment="1" applyProtection="1">
      <alignment horizontal="left"/>
    </xf>
    <xf numFmtId="3" fontId="3" fillId="6" borderId="3" xfId="0" applyNumberFormat="1" applyFont="1" applyFill="1" applyBorder="1" applyAlignment="1" applyProtection="1">
      <alignment horizontal="center" vertical="center"/>
      <protection hidden="1"/>
    </xf>
    <xf numFmtId="4" fontId="9" fillId="0" borderId="0" xfId="0" applyNumberFormat="1" applyFont="1" applyBorder="1" applyProtection="1">
      <protection hidden="1"/>
    </xf>
    <xf numFmtId="0" fontId="11" fillId="0" borderId="0" xfId="0" applyFont="1" applyBorder="1" applyAlignment="1">
      <alignment horizontal="left" vertical="center" wrapText="1"/>
    </xf>
    <xf numFmtId="3" fontId="2" fillId="0" borderId="0" xfId="0" applyNumberFormat="1" applyFont="1" applyBorder="1" applyAlignment="1" applyProtection="1">
      <alignment horizontal="left" wrapText="1"/>
      <protection hidden="1"/>
    </xf>
    <xf numFmtId="3" fontId="3" fillId="0" borderId="0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 applyBorder="1" applyAlignment="1" applyProtection="1">
      <alignment horizontal="center"/>
      <protection hidden="1"/>
    </xf>
    <xf numFmtId="3" fontId="5" fillId="0" borderId="1" xfId="0" applyNumberFormat="1" applyFont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3" xfId="0" applyFont="1" applyFill="1" applyBorder="1" applyAlignment="1" applyProtection="1">
      <alignment horizontal="center" vertical="center" wrapText="1"/>
      <protection hidden="1"/>
    </xf>
    <xf numFmtId="164" fontId="3" fillId="5" borderId="3" xfId="0" applyNumberFormat="1" applyFont="1" applyFill="1" applyBorder="1" applyAlignment="1" applyProtection="1">
      <alignment horizontal="center" vertical="center" wrapText="1"/>
      <protection hidden="1"/>
    </xf>
    <xf numFmtId="4" fontId="12" fillId="0" borderId="5" xfId="0" applyNumberFormat="1" applyFont="1" applyFill="1" applyBorder="1"/>
  </cellXfs>
  <cellStyles count="2">
    <cellStyle name="Normal" xfId="0" builtinId="0"/>
    <cellStyle name="TableStyleLight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191160</xdr:colOff>
      <xdr:row>0</xdr:row>
      <xdr:rowOff>0</xdr:rowOff>
    </xdr:from>
    <xdr:to>
      <xdr:col>1</xdr:col>
      <xdr:colOff>909720</xdr:colOff>
      <xdr:row>3</xdr:row>
      <xdr:rowOff>138960</xdr:rowOff>
    </xdr:to>
    <xdr:pic>
      <xdr:nvPicPr>
        <xdr:cNvPr id="2" name="Graphics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60" y="0"/>
          <a:ext cx="919080" cy="653040"/>
        </a:xfrm>
        <a:prstGeom prst="rect">
          <a:avLst/>
        </a:prstGeom>
      </xdr:spPr>
    </xdr:pic>
    <xdr:clientData/>
  </xdr:twoCellAnchor>
  <xdr:twoCellAnchor editAs="absolute">
    <xdr:from>
      <xdr:col>1</xdr:col>
      <xdr:colOff>867240</xdr:colOff>
      <xdr:row>0</xdr:row>
      <xdr:rowOff>0</xdr:rowOff>
    </xdr:from>
    <xdr:to>
      <xdr:col>1</xdr:col>
      <xdr:colOff>2294535</xdr:colOff>
      <xdr:row>4</xdr:row>
      <xdr:rowOff>2170</xdr:rowOff>
    </xdr:to>
    <xdr:pic>
      <xdr:nvPicPr>
        <xdr:cNvPr id="3" name="Graphics 1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7760" y="0"/>
          <a:ext cx="1474920" cy="675000"/>
        </a:xfrm>
        <a:prstGeom prst="rect">
          <a:avLst/>
        </a:prstGeom>
      </xdr:spPr>
    </xdr:pic>
    <xdr:clientData/>
  </xdr:twoCellAnchor>
  <xdr:twoCellAnchor>
    <xdr:from>
      <xdr:col>7</xdr:col>
      <xdr:colOff>116970</xdr:colOff>
      <xdr:row>0</xdr:row>
      <xdr:rowOff>150396</xdr:rowOff>
    </xdr:from>
    <xdr:to>
      <xdr:col>7</xdr:col>
      <xdr:colOff>745620</xdr:colOff>
      <xdr:row>2</xdr:row>
      <xdr:rowOff>16210</xdr:rowOff>
    </xdr:to>
    <xdr:sp macro="" textlink="">
      <xdr:nvSpPr>
        <xdr:cNvPr id="4" name="Left Arrow 3"/>
        <xdr:cNvSpPr/>
      </xdr:nvSpPr>
      <xdr:spPr>
        <a:xfrm>
          <a:off x="7369338" y="150396"/>
          <a:ext cx="628650" cy="2000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55558</xdr:colOff>
      <xdr:row>3</xdr:row>
      <xdr:rowOff>141254</xdr:rowOff>
    </xdr:from>
    <xdr:to>
      <xdr:col>20</xdr:col>
      <xdr:colOff>541034</xdr:colOff>
      <xdr:row>40</xdr:row>
      <xdr:rowOff>74294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0032" y="717767"/>
          <a:ext cx="8414620" cy="7043369"/>
        </a:xfrm>
        <a:prstGeom prst="rect">
          <a:avLst/>
        </a:prstGeom>
      </xdr:spPr>
    </xdr:pic>
    <xdr:clientData/>
  </xdr:twoCellAnchor>
  <xdr:twoCellAnchor editAs="absolute">
    <xdr:from>
      <xdr:col>7</xdr:col>
      <xdr:colOff>134130</xdr:colOff>
      <xdr:row>41</xdr:row>
      <xdr:rowOff>16168</xdr:rowOff>
    </xdr:from>
    <xdr:to>
      <xdr:col>21</xdr:col>
      <xdr:colOff>19650</xdr:colOff>
      <xdr:row>72</xdr:row>
      <xdr:rowOff>21568</xdr:rowOff>
    </xdr:to>
    <xdr:pic>
      <xdr:nvPicPr>
        <xdr:cNvPr id="3" name="Picture 5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8604" y="7895181"/>
          <a:ext cx="8424599" cy="5962703"/>
        </a:xfrm>
        <a:prstGeom prst="rect">
          <a:avLst/>
        </a:prstGeom>
      </xdr:spPr>
    </xdr:pic>
    <xdr:clientData/>
  </xdr:twoCellAnchor>
  <xdr:twoCellAnchor editAs="absolute">
    <xdr:from>
      <xdr:col>7</xdr:col>
      <xdr:colOff>135618</xdr:colOff>
      <xdr:row>72</xdr:row>
      <xdr:rowOff>185658</xdr:rowOff>
    </xdr:from>
    <xdr:to>
      <xdr:col>21</xdr:col>
      <xdr:colOff>10964</xdr:colOff>
      <xdr:row>110</xdr:row>
      <xdr:rowOff>78807</xdr:rowOff>
    </xdr:to>
    <xdr:pic>
      <xdr:nvPicPr>
        <xdr:cNvPr id="4" name="Picture 6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0092" y="14021974"/>
          <a:ext cx="8414425" cy="7195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71"/>
  <sheetViews>
    <sheetView topLeftCell="A49" zoomScale="114" zoomScaleNormal="114" workbookViewId="0">
      <selection activeCell="H6" sqref="H6"/>
    </sheetView>
  </sheetViews>
  <sheetFormatPr defaultRowHeight="12.75" x14ac:dyDescent="0.2"/>
  <cols>
    <col min="1" max="1" width="2.85546875"/>
    <col min="2" max="2" width="34.42578125"/>
    <col min="3" max="3" width="21.5703125" bestFit="1" customWidth="1"/>
    <col min="4" max="7" width="14.28515625"/>
    <col min="8" max="1025" width="11.5703125"/>
  </cols>
  <sheetData>
    <row r="1" spans="2:14" ht="13.5" customHeight="1" x14ac:dyDescent="0.2">
      <c r="B1" s="46" t="s">
        <v>0</v>
      </c>
      <c r="C1" s="1" t="s">
        <v>1</v>
      </c>
      <c r="D1" s="47"/>
      <c r="E1" s="47"/>
      <c r="F1" s="3" t="s">
        <v>2</v>
      </c>
      <c r="G1" s="2">
        <f>VLOOKUP($G$2,Availability!$B$5:$F$101,4,0)</f>
        <v>0</v>
      </c>
    </row>
    <row r="2" spans="2:14" x14ac:dyDescent="0.2">
      <c r="B2" s="46"/>
      <c r="C2" s="1" t="s">
        <v>3</v>
      </c>
      <c r="D2" s="48" t="str">
        <f>VLOOKUP($G$2,Availability!$B$5:$F$101,2,0)</f>
        <v xml:space="preserve">STUDIO
</v>
      </c>
      <c r="E2" s="48"/>
      <c r="F2" s="3" t="s">
        <v>4</v>
      </c>
      <c r="G2" s="4" t="s">
        <v>79</v>
      </c>
      <c r="I2" s="45" t="s">
        <v>64</v>
      </c>
      <c r="J2" s="45"/>
      <c r="K2" s="45"/>
      <c r="L2" s="45"/>
      <c r="M2" s="45"/>
      <c r="N2" s="45"/>
    </row>
    <row r="3" spans="2:14" x14ac:dyDescent="0.2">
      <c r="B3" s="46"/>
      <c r="C3" s="1" t="s">
        <v>5</v>
      </c>
      <c r="D3" s="48" t="str">
        <f>VLOOKUP($G$2,Availability!$B$5:$G$101,6,0)</f>
        <v xml:space="preserve">PHP1,717,200.00
</v>
      </c>
      <c r="E3" s="48"/>
      <c r="F3" s="3" t="s">
        <v>6</v>
      </c>
      <c r="G3" s="2" t="s">
        <v>7</v>
      </c>
    </row>
    <row r="4" spans="2:14" x14ac:dyDescent="0.2">
      <c r="B4" s="46"/>
      <c r="C4" s="5"/>
      <c r="D4" s="49"/>
      <c r="E4" s="49"/>
      <c r="F4" s="49"/>
      <c r="G4" s="49"/>
    </row>
    <row r="5" spans="2:14" x14ac:dyDescent="0.2">
      <c r="B5" s="46"/>
      <c r="C5" s="6">
        <v>1</v>
      </c>
      <c r="D5" s="6">
        <v>2</v>
      </c>
      <c r="E5" s="6">
        <v>3</v>
      </c>
      <c r="F5" s="6">
        <v>4</v>
      </c>
      <c r="G5" s="6">
        <v>5</v>
      </c>
    </row>
    <row r="6" spans="2:14" ht="13.5" customHeight="1" x14ac:dyDescent="0.2">
      <c r="B6" s="46"/>
      <c r="C6" s="50" t="s">
        <v>8</v>
      </c>
      <c r="D6" s="51" t="s">
        <v>9</v>
      </c>
      <c r="E6" s="51" t="s">
        <v>10</v>
      </c>
      <c r="F6" s="52" t="s">
        <v>11</v>
      </c>
      <c r="G6" s="50" t="s">
        <v>12</v>
      </c>
    </row>
    <row r="7" spans="2:14" x14ac:dyDescent="0.2">
      <c r="B7" s="7"/>
      <c r="C7" s="50"/>
      <c r="D7" s="51"/>
      <c r="E7" s="51"/>
      <c r="F7" s="51"/>
      <c r="G7" s="50"/>
    </row>
    <row r="8" spans="2:14" x14ac:dyDescent="0.2">
      <c r="B8" s="8" t="s">
        <v>13</v>
      </c>
      <c r="C8" s="53">
        <f>VALUE(MID(D3,4,12))</f>
        <v>1717200</v>
      </c>
      <c r="D8" s="9">
        <f>C8</f>
        <v>1717200</v>
      </c>
      <c r="E8" s="9">
        <f>C8</f>
        <v>1717200</v>
      </c>
      <c r="F8" s="9">
        <f>C8</f>
        <v>1717200</v>
      </c>
      <c r="G8" s="9">
        <f>C8</f>
        <v>1717200</v>
      </c>
    </row>
    <row r="9" spans="2:14" x14ac:dyDescent="0.2">
      <c r="B9" s="10" t="s">
        <v>14</v>
      </c>
      <c r="C9" s="10">
        <v>0.12</v>
      </c>
      <c r="D9" s="10">
        <v>0.05</v>
      </c>
      <c r="E9" s="10">
        <v>0.02</v>
      </c>
      <c r="F9" s="10">
        <v>0.01</v>
      </c>
      <c r="G9" s="10">
        <v>0</v>
      </c>
    </row>
    <row r="10" spans="2:14" x14ac:dyDescent="0.2">
      <c r="B10" s="10" t="s">
        <v>15</v>
      </c>
      <c r="C10" s="11">
        <f>C8*C9</f>
        <v>206064</v>
      </c>
      <c r="D10" s="11">
        <f>D8*D9</f>
        <v>85860</v>
      </c>
      <c r="E10" s="11">
        <f>E8*E9</f>
        <v>34344</v>
      </c>
      <c r="F10" s="11">
        <f>F8*F9</f>
        <v>17172</v>
      </c>
      <c r="G10" s="11">
        <f>G8*G9</f>
        <v>0</v>
      </c>
    </row>
    <row r="11" spans="2:14" x14ac:dyDescent="0.2">
      <c r="B11" s="10" t="s">
        <v>16</v>
      </c>
      <c r="C11" s="9">
        <f>C8-C10</f>
        <v>1511136</v>
      </c>
      <c r="D11" s="9">
        <f>D8-D10</f>
        <v>1631340</v>
      </c>
      <c r="E11" s="9">
        <f>E8-E10</f>
        <v>1682856</v>
      </c>
      <c r="F11" s="9">
        <f>F8-F10</f>
        <v>1700028</v>
      </c>
      <c r="G11" s="9">
        <f>G8-G10</f>
        <v>1717200</v>
      </c>
    </row>
    <row r="12" spans="2:14" x14ac:dyDescent="0.2">
      <c r="B12" s="10" t="s">
        <v>17</v>
      </c>
      <c r="C12" s="12"/>
      <c r="D12" s="12"/>
      <c r="E12" s="12"/>
      <c r="F12" s="12"/>
      <c r="G12" s="12"/>
    </row>
    <row r="13" spans="2:14" x14ac:dyDescent="0.2">
      <c r="B13" s="8" t="s">
        <v>18</v>
      </c>
      <c r="C13" s="11">
        <f>C12*C11</f>
        <v>0</v>
      </c>
      <c r="D13" s="11">
        <f>D12*D11</f>
        <v>0</v>
      </c>
      <c r="E13" s="11">
        <f>E12*E11</f>
        <v>0</v>
      </c>
      <c r="F13" s="11">
        <f>F12*F11</f>
        <v>0</v>
      </c>
      <c r="G13" s="11">
        <f>G12*G11</f>
        <v>0</v>
      </c>
    </row>
    <row r="14" spans="2:14" x14ac:dyDescent="0.2">
      <c r="B14" s="8" t="s">
        <v>19</v>
      </c>
      <c r="C14" s="13"/>
      <c r="D14" s="13"/>
      <c r="E14" s="13"/>
      <c r="F14" s="13"/>
      <c r="G14" s="13"/>
    </row>
    <row r="15" spans="2:14" x14ac:dyDescent="0.2">
      <c r="B15" s="8" t="s">
        <v>20</v>
      </c>
      <c r="C15" s="13">
        <f>C10+C13+C14</f>
        <v>206064</v>
      </c>
      <c r="D15" s="13">
        <f>D10+D13+D14</f>
        <v>85860</v>
      </c>
      <c r="E15" s="13">
        <f>E10+E13+E14</f>
        <v>34344</v>
      </c>
      <c r="F15" s="13">
        <f>F10+F13+F14</f>
        <v>17172</v>
      </c>
      <c r="G15" s="13">
        <f>G10+G13+G14</f>
        <v>0</v>
      </c>
    </row>
    <row r="16" spans="2:14" x14ac:dyDescent="0.2">
      <c r="B16" s="8" t="s">
        <v>21</v>
      </c>
      <c r="C16" s="11">
        <f>C8-C15</f>
        <v>1511136</v>
      </c>
      <c r="D16" s="11">
        <f>D8-D15</f>
        <v>1631340</v>
      </c>
      <c r="E16" s="11">
        <f>E8-E15</f>
        <v>1682856</v>
      </c>
      <c r="F16" s="11">
        <f>F8-F15</f>
        <v>1700028</v>
      </c>
      <c r="G16" s="11">
        <f>G8-G15</f>
        <v>1717200</v>
      </c>
    </row>
    <row r="17" spans="2:7" x14ac:dyDescent="0.2">
      <c r="B17" s="8" t="s">
        <v>22</v>
      </c>
      <c r="C17" s="9">
        <f>C16*0.055</f>
        <v>83112.479999999996</v>
      </c>
      <c r="D17" s="9">
        <f>D16*0.055</f>
        <v>89723.7</v>
      </c>
      <c r="E17" s="9">
        <f>E16*0.055</f>
        <v>92557.08</v>
      </c>
      <c r="F17" s="9">
        <f>F16*0.055</f>
        <v>93501.54</v>
      </c>
      <c r="G17" s="9">
        <f>G16*0.055</f>
        <v>94446</v>
      </c>
    </row>
    <row r="18" spans="2:7" x14ac:dyDescent="0.2">
      <c r="B18" s="14" t="s">
        <v>23</v>
      </c>
      <c r="C18" s="13"/>
      <c r="D18" s="9"/>
      <c r="E18" s="9"/>
      <c r="F18" s="9"/>
      <c r="G18" s="9"/>
    </row>
    <row r="19" spans="2:7" x14ac:dyDescent="0.2">
      <c r="B19" s="8" t="s">
        <v>24</v>
      </c>
      <c r="C19" s="9">
        <f>IF(C16&gt;3199200,C16*0.12,0)</f>
        <v>0</v>
      </c>
      <c r="D19" s="9">
        <f>IF(D16&gt;3199200,D16*0.12,0)</f>
        <v>0</v>
      </c>
      <c r="E19" s="9">
        <f>IF(E16&gt;3199200,E16*0.12,0)</f>
        <v>0</v>
      </c>
      <c r="F19" s="9">
        <f>IF(F16&gt;3199200,F16*0.12,0)</f>
        <v>0</v>
      </c>
      <c r="G19" s="9">
        <f>IF(G16&gt;3199200,G16*0.12,0)</f>
        <v>0</v>
      </c>
    </row>
    <row r="20" spans="2:7" x14ac:dyDescent="0.2">
      <c r="B20" s="8" t="s">
        <v>25</v>
      </c>
      <c r="C20" s="15">
        <f>C16+C17+C19</f>
        <v>1594248.48</v>
      </c>
      <c r="D20" s="15">
        <f>D16+D17+D19</f>
        <v>1721063.7</v>
      </c>
      <c r="E20" s="15">
        <f>E16+E17+E19</f>
        <v>1775413.08</v>
      </c>
      <c r="F20" s="15">
        <f>F16+F17+F19</f>
        <v>1793529.54</v>
      </c>
      <c r="G20" s="15">
        <f>G16+G17+G19</f>
        <v>1811646</v>
      </c>
    </row>
    <row r="21" spans="2:7" x14ac:dyDescent="0.2">
      <c r="B21" s="10" t="s">
        <v>26</v>
      </c>
      <c r="C21" s="13" t="s">
        <v>27</v>
      </c>
      <c r="D21" s="16">
        <v>0.2</v>
      </c>
      <c r="E21" s="16">
        <v>0.1</v>
      </c>
      <c r="F21" s="16">
        <v>0.05</v>
      </c>
      <c r="G21" s="16">
        <v>0.2</v>
      </c>
    </row>
    <row r="22" spans="2:7" x14ac:dyDescent="0.2">
      <c r="B22" s="8" t="s">
        <v>28</v>
      </c>
      <c r="C22" s="13" t="s">
        <v>27</v>
      </c>
      <c r="D22" s="13">
        <f>D20*D21</f>
        <v>344212.74</v>
      </c>
      <c r="E22" s="13">
        <f>E20*E21</f>
        <v>177541.30800000002</v>
      </c>
      <c r="F22" s="13">
        <f>F20*F21</f>
        <v>89676.477000000014</v>
      </c>
      <c r="G22" s="13">
        <f>G20*G21</f>
        <v>362329.2</v>
      </c>
    </row>
    <row r="23" spans="2:7" x14ac:dyDescent="0.2">
      <c r="B23" s="8" t="s">
        <v>29</v>
      </c>
      <c r="C23" s="15">
        <v>25000</v>
      </c>
      <c r="D23" s="15">
        <f>C23</f>
        <v>25000</v>
      </c>
      <c r="E23" s="15">
        <f>C23</f>
        <v>25000</v>
      </c>
      <c r="F23" s="15">
        <f>E23</f>
        <v>25000</v>
      </c>
      <c r="G23" s="15">
        <f>F23</f>
        <v>25000</v>
      </c>
    </row>
    <row r="24" spans="2:7" x14ac:dyDescent="0.2">
      <c r="B24" s="8" t="s">
        <v>30</v>
      </c>
      <c r="C24" s="15">
        <f>C20-25000-C33</f>
        <v>1519248.48</v>
      </c>
      <c r="D24" s="15">
        <f>D22-25000</f>
        <v>319212.74</v>
      </c>
      <c r="E24" s="15">
        <f>E22-25000</f>
        <v>152541.30800000002</v>
      </c>
      <c r="F24" s="15">
        <f>F22-25000</f>
        <v>64676.477000000014</v>
      </c>
      <c r="G24" s="15">
        <f>G22-25000</f>
        <v>337329.2</v>
      </c>
    </row>
    <row r="25" spans="2:7" x14ac:dyDescent="0.2">
      <c r="B25" s="8" t="s">
        <v>31</v>
      </c>
      <c r="C25" s="15" t="s">
        <v>27</v>
      </c>
      <c r="D25" s="13" t="s">
        <v>27</v>
      </c>
      <c r="E25" s="13" t="s">
        <v>27</v>
      </c>
      <c r="F25" s="13" t="s">
        <v>27</v>
      </c>
      <c r="G25" s="17">
        <v>24</v>
      </c>
    </row>
    <row r="26" spans="2:7" x14ac:dyDescent="0.2">
      <c r="B26" s="8" t="s">
        <v>32</v>
      </c>
      <c r="C26" s="15" t="s">
        <v>27</v>
      </c>
      <c r="D26" s="13" t="s">
        <v>27</v>
      </c>
      <c r="E26" s="13" t="s">
        <v>27</v>
      </c>
      <c r="F26" s="13" t="s">
        <v>27</v>
      </c>
      <c r="G26" s="15">
        <f>G24/G25</f>
        <v>14055.383333333333</v>
      </c>
    </row>
    <row r="27" spans="2:7" x14ac:dyDescent="0.2">
      <c r="B27" s="10" t="s">
        <v>33</v>
      </c>
      <c r="C27" s="13" t="s">
        <v>27</v>
      </c>
      <c r="D27" s="16">
        <v>0.8</v>
      </c>
      <c r="E27" s="16">
        <v>0.2</v>
      </c>
      <c r="F27" s="16">
        <v>0.25</v>
      </c>
      <c r="G27" s="13" t="s">
        <v>27</v>
      </c>
    </row>
    <row r="28" spans="2:7" x14ac:dyDescent="0.2">
      <c r="B28" s="8" t="s">
        <v>34</v>
      </c>
      <c r="C28" s="13" t="s">
        <v>27</v>
      </c>
      <c r="D28" s="13">
        <f>D27*D20</f>
        <v>1376850.96</v>
      </c>
      <c r="E28" s="13">
        <f>E20*E27</f>
        <v>355082.61600000004</v>
      </c>
      <c r="F28" s="13">
        <f>F20*F27</f>
        <v>448382.38500000001</v>
      </c>
      <c r="G28" s="13" t="s">
        <v>27</v>
      </c>
    </row>
    <row r="29" spans="2:7" x14ac:dyDescent="0.2">
      <c r="B29" s="8" t="s">
        <v>35</v>
      </c>
      <c r="C29" s="13" t="s">
        <v>27</v>
      </c>
      <c r="D29" s="17">
        <v>24</v>
      </c>
      <c r="E29" s="17">
        <v>24</v>
      </c>
      <c r="F29" s="17">
        <v>24</v>
      </c>
      <c r="G29" s="13" t="s">
        <v>27</v>
      </c>
    </row>
    <row r="30" spans="2:7" x14ac:dyDescent="0.2">
      <c r="B30" s="8" t="s">
        <v>32</v>
      </c>
      <c r="C30" s="13" t="s">
        <v>27</v>
      </c>
      <c r="D30" s="15">
        <f>D28/D29</f>
        <v>57368.79</v>
      </c>
      <c r="E30" s="15">
        <f>E28/E29</f>
        <v>14795.109000000002</v>
      </c>
      <c r="F30" s="15">
        <f>F28/F29</f>
        <v>18682.599375000002</v>
      </c>
      <c r="G30" s="13" t="s">
        <v>27</v>
      </c>
    </row>
    <row r="31" spans="2:7" x14ac:dyDescent="0.2">
      <c r="B31" s="10" t="s">
        <v>36</v>
      </c>
      <c r="C31" s="13" t="s">
        <v>27</v>
      </c>
      <c r="D31" s="16" t="s">
        <v>27</v>
      </c>
      <c r="E31" s="16">
        <v>0.7</v>
      </c>
      <c r="F31" s="16">
        <v>0.7</v>
      </c>
      <c r="G31" s="16">
        <v>0.8</v>
      </c>
    </row>
    <row r="32" spans="2:7" x14ac:dyDescent="0.2">
      <c r="B32" s="8" t="s">
        <v>37</v>
      </c>
      <c r="C32" s="13" t="s">
        <v>27</v>
      </c>
      <c r="D32" s="16" t="s">
        <v>27</v>
      </c>
      <c r="E32" s="13">
        <f>E20*E31</f>
        <v>1242789.156</v>
      </c>
      <c r="F32" s="13">
        <f>F20*F31</f>
        <v>1255470.6779999998</v>
      </c>
      <c r="G32" s="13">
        <f>G20*G31</f>
        <v>1449316.8</v>
      </c>
    </row>
    <row r="33" spans="1:7" x14ac:dyDescent="0.2">
      <c r="B33" s="8" t="s">
        <v>38</v>
      </c>
      <c r="C33" s="15">
        <v>50000</v>
      </c>
      <c r="D33" s="13" t="s">
        <v>27</v>
      </c>
      <c r="E33" s="13" t="s">
        <v>27</v>
      </c>
      <c r="F33" s="13" t="s">
        <v>27</v>
      </c>
      <c r="G33" s="13" t="s">
        <v>27</v>
      </c>
    </row>
    <row r="34" spans="1:7" x14ac:dyDescent="0.2">
      <c r="B34" s="43"/>
      <c r="C34" s="43"/>
      <c r="D34" s="43"/>
      <c r="E34" s="43"/>
      <c r="F34" s="43"/>
      <c r="G34" s="43"/>
    </row>
    <row r="35" spans="1:7" x14ac:dyDescent="0.2">
      <c r="A35">
        <v>0</v>
      </c>
      <c r="B35" s="18">
        <f t="shared" ref="B35:B61" ca="1" si="0">EDATE(NOW(),A35)</f>
        <v>41035</v>
      </c>
      <c r="C35" s="9">
        <f>$C$23</f>
        <v>25000</v>
      </c>
      <c r="D35" s="9">
        <f>$C$23</f>
        <v>25000</v>
      </c>
      <c r="E35" s="9">
        <f>$C$23</f>
        <v>25000</v>
      </c>
      <c r="F35" s="9">
        <f>$C$23</f>
        <v>25000</v>
      </c>
      <c r="G35" s="9">
        <f>$C$23</f>
        <v>25000</v>
      </c>
    </row>
    <row r="36" spans="1:7" x14ac:dyDescent="0.2">
      <c r="A36">
        <v>1</v>
      </c>
      <c r="B36" s="18">
        <f t="shared" ca="1" si="0"/>
        <v>41066</v>
      </c>
      <c r="C36" s="9">
        <f>IF($C$23=15000,(C24+10000),C24)</f>
        <v>1519248.48</v>
      </c>
      <c r="D36" s="9">
        <f>IF($C$23=15000,(D24+10000),D24)</f>
        <v>319212.74</v>
      </c>
      <c r="E36" s="9">
        <f>IF($C$23=15000,(E24+10000),E24)</f>
        <v>152541.30800000002</v>
      </c>
      <c r="F36" s="9">
        <f>IF($C$23=15000,(F24+10000),F24)</f>
        <v>64676.477000000014</v>
      </c>
      <c r="G36" s="9">
        <f>IF($C$23=15000,(G26+5000),G26)</f>
        <v>14055.383333333333</v>
      </c>
    </row>
    <row r="37" spans="1:7" x14ac:dyDescent="0.2">
      <c r="A37">
        <v>2</v>
      </c>
      <c r="B37" s="18">
        <f t="shared" ca="1" si="0"/>
        <v>41096</v>
      </c>
      <c r="C37" s="13" t="s">
        <v>27</v>
      </c>
      <c r="D37" s="9">
        <f>D30</f>
        <v>57368.79</v>
      </c>
      <c r="E37" s="9">
        <f>E30</f>
        <v>14795.109000000002</v>
      </c>
      <c r="F37" s="9">
        <f>F30</f>
        <v>18682.599375000002</v>
      </c>
      <c r="G37" s="9">
        <f>G36</f>
        <v>14055.383333333333</v>
      </c>
    </row>
    <row r="38" spans="1:7" x14ac:dyDescent="0.2">
      <c r="A38">
        <v>3</v>
      </c>
      <c r="B38" s="18">
        <f t="shared" ca="1" si="0"/>
        <v>41127</v>
      </c>
      <c r="C38" s="13" t="s">
        <v>27</v>
      </c>
      <c r="D38" s="9">
        <f t="shared" ref="D38:F60" si="1">D$30</f>
        <v>57368.79</v>
      </c>
      <c r="E38" s="9">
        <f t="shared" si="1"/>
        <v>14795.109000000002</v>
      </c>
      <c r="F38" s="9">
        <f t="shared" si="1"/>
        <v>18682.599375000002</v>
      </c>
      <c r="G38" s="9">
        <f t="shared" ref="G38:G59" si="2">G$26</f>
        <v>14055.383333333333</v>
      </c>
    </row>
    <row r="39" spans="1:7" x14ac:dyDescent="0.2">
      <c r="A39">
        <v>4</v>
      </c>
      <c r="B39" s="18">
        <f t="shared" ca="1" si="0"/>
        <v>41158</v>
      </c>
      <c r="C39" s="13" t="s">
        <v>27</v>
      </c>
      <c r="D39" s="9">
        <f t="shared" si="1"/>
        <v>57368.79</v>
      </c>
      <c r="E39" s="9">
        <f t="shared" si="1"/>
        <v>14795.109000000002</v>
      </c>
      <c r="F39" s="9">
        <f t="shared" si="1"/>
        <v>18682.599375000002</v>
      </c>
      <c r="G39" s="9">
        <f t="shared" si="2"/>
        <v>14055.383333333333</v>
      </c>
    </row>
    <row r="40" spans="1:7" x14ac:dyDescent="0.2">
      <c r="A40">
        <v>5</v>
      </c>
      <c r="B40" s="18">
        <f t="shared" ca="1" si="0"/>
        <v>41188</v>
      </c>
      <c r="C40" s="13" t="s">
        <v>27</v>
      </c>
      <c r="D40" s="9">
        <f t="shared" si="1"/>
        <v>57368.79</v>
      </c>
      <c r="E40" s="9">
        <f t="shared" si="1"/>
        <v>14795.109000000002</v>
      </c>
      <c r="F40" s="9">
        <f t="shared" si="1"/>
        <v>18682.599375000002</v>
      </c>
      <c r="G40" s="9">
        <f t="shared" si="2"/>
        <v>14055.383333333333</v>
      </c>
    </row>
    <row r="41" spans="1:7" x14ac:dyDescent="0.2">
      <c r="A41">
        <v>6</v>
      </c>
      <c r="B41" s="18">
        <f t="shared" ca="1" si="0"/>
        <v>41219</v>
      </c>
      <c r="C41" s="13" t="s">
        <v>27</v>
      </c>
      <c r="D41" s="9">
        <f t="shared" si="1"/>
        <v>57368.79</v>
      </c>
      <c r="E41" s="9">
        <f t="shared" si="1"/>
        <v>14795.109000000002</v>
      </c>
      <c r="F41" s="9">
        <f t="shared" si="1"/>
        <v>18682.599375000002</v>
      </c>
      <c r="G41" s="9">
        <f t="shared" si="2"/>
        <v>14055.383333333333</v>
      </c>
    </row>
    <row r="42" spans="1:7" x14ac:dyDescent="0.2">
      <c r="A42">
        <v>7</v>
      </c>
      <c r="B42" s="18">
        <f t="shared" ca="1" si="0"/>
        <v>41249</v>
      </c>
      <c r="C42" s="13" t="s">
        <v>27</v>
      </c>
      <c r="D42" s="9">
        <f t="shared" si="1"/>
        <v>57368.79</v>
      </c>
      <c r="E42" s="9">
        <f t="shared" si="1"/>
        <v>14795.109000000002</v>
      </c>
      <c r="F42" s="9">
        <f t="shared" si="1"/>
        <v>18682.599375000002</v>
      </c>
      <c r="G42" s="9">
        <f t="shared" si="2"/>
        <v>14055.383333333333</v>
      </c>
    </row>
    <row r="43" spans="1:7" x14ac:dyDescent="0.2">
      <c r="A43">
        <v>8</v>
      </c>
      <c r="B43" s="18">
        <f t="shared" ca="1" si="0"/>
        <v>41280</v>
      </c>
      <c r="C43" s="13" t="s">
        <v>27</v>
      </c>
      <c r="D43" s="9">
        <f t="shared" si="1"/>
        <v>57368.79</v>
      </c>
      <c r="E43" s="9">
        <f t="shared" si="1"/>
        <v>14795.109000000002</v>
      </c>
      <c r="F43" s="9">
        <f t="shared" si="1"/>
        <v>18682.599375000002</v>
      </c>
      <c r="G43" s="9">
        <f t="shared" si="2"/>
        <v>14055.383333333333</v>
      </c>
    </row>
    <row r="44" spans="1:7" x14ac:dyDescent="0.2">
      <c r="A44">
        <v>9</v>
      </c>
      <c r="B44" s="18">
        <f t="shared" ca="1" si="0"/>
        <v>41311</v>
      </c>
      <c r="C44" s="13" t="s">
        <v>27</v>
      </c>
      <c r="D44" s="9">
        <f t="shared" si="1"/>
        <v>57368.79</v>
      </c>
      <c r="E44" s="9">
        <f t="shared" si="1"/>
        <v>14795.109000000002</v>
      </c>
      <c r="F44" s="9">
        <f t="shared" si="1"/>
        <v>18682.599375000002</v>
      </c>
      <c r="G44" s="9">
        <f t="shared" si="2"/>
        <v>14055.383333333333</v>
      </c>
    </row>
    <row r="45" spans="1:7" x14ac:dyDescent="0.2">
      <c r="A45">
        <v>10</v>
      </c>
      <c r="B45" s="18">
        <f t="shared" ca="1" si="0"/>
        <v>41339</v>
      </c>
      <c r="C45" s="13" t="s">
        <v>27</v>
      </c>
      <c r="D45" s="9">
        <f t="shared" si="1"/>
        <v>57368.79</v>
      </c>
      <c r="E45" s="9">
        <f t="shared" si="1"/>
        <v>14795.109000000002</v>
      </c>
      <c r="F45" s="9">
        <f t="shared" si="1"/>
        <v>18682.599375000002</v>
      </c>
      <c r="G45" s="9">
        <f t="shared" si="2"/>
        <v>14055.383333333333</v>
      </c>
    </row>
    <row r="46" spans="1:7" x14ac:dyDescent="0.2">
      <c r="A46">
        <v>11</v>
      </c>
      <c r="B46" s="18">
        <f t="shared" ca="1" si="0"/>
        <v>41370</v>
      </c>
      <c r="C46" s="13" t="s">
        <v>27</v>
      </c>
      <c r="D46" s="9">
        <f t="shared" si="1"/>
        <v>57368.79</v>
      </c>
      <c r="E46" s="9">
        <f t="shared" si="1"/>
        <v>14795.109000000002</v>
      </c>
      <c r="F46" s="9">
        <f t="shared" si="1"/>
        <v>18682.599375000002</v>
      </c>
      <c r="G46" s="9">
        <f t="shared" si="2"/>
        <v>14055.383333333333</v>
      </c>
    </row>
    <row r="47" spans="1:7" x14ac:dyDescent="0.2">
      <c r="A47">
        <v>12</v>
      </c>
      <c r="B47" s="18">
        <f t="shared" ca="1" si="0"/>
        <v>41400</v>
      </c>
      <c r="C47" s="13" t="s">
        <v>27</v>
      </c>
      <c r="D47" s="9">
        <f t="shared" si="1"/>
        <v>57368.79</v>
      </c>
      <c r="E47" s="9">
        <f t="shared" si="1"/>
        <v>14795.109000000002</v>
      </c>
      <c r="F47" s="9">
        <f t="shared" si="1"/>
        <v>18682.599375000002</v>
      </c>
      <c r="G47" s="9">
        <f t="shared" si="2"/>
        <v>14055.383333333333</v>
      </c>
    </row>
    <row r="48" spans="1:7" x14ac:dyDescent="0.2">
      <c r="A48">
        <v>13</v>
      </c>
      <c r="B48" s="18">
        <f t="shared" ca="1" si="0"/>
        <v>41431</v>
      </c>
      <c r="C48" s="13" t="s">
        <v>27</v>
      </c>
      <c r="D48" s="9">
        <f t="shared" si="1"/>
        <v>57368.79</v>
      </c>
      <c r="E48" s="9">
        <f t="shared" si="1"/>
        <v>14795.109000000002</v>
      </c>
      <c r="F48" s="9">
        <f t="shared" si="1"/>
        <v>18682.599375000002</v>
      </c>
      <c r="G48" s="9">
        <f t="shared" si="2"/>
        <v>14055.383333333333</v>
      </c>
    </row>
    <row r="49" spans="1:7" x14ac:dyDescent="0.2">
      <c r="A49">
        <v>14</v>
      </c>
      <c r="B49" s="18">
        <f t="shared" ca="1" si="0"/>
        <v>41461</v>
      </c>
      <c r="C49" s="13" t="s">
        <v>27</v>
      </c>
      <c r="D49" s="9">
        <f t="shared" si="1"/>
        <v>57368.79</v>
      </c>
      <c r="E49" s="9">
        <f t="shared" si="1"/>
        <v>14795.109000000002</v>
      </c>
      <c r="F49" s="9">
        <f t="shared" si="1"/>
        <v>18682.599375000002</v>
      </c>
      <c r="G49" s="9">
        <f t="shared" si="2"/>
        <v>14055.383333333333</v>
      </c>
    </row>
    <row r="50" spans="1:7" x14ac:dyDescent="0.2">
      <c r="A50">
        <v>15</v>
      </c>
      <c r="B50" s="18">
        <f t="shared" ca="1" si="0"/>
        <v>41492</v>
      </c>
      <c r="C50" s="13" t="s">
        <v>27</v>
      </c>
      <c r="D50" s="9">
        <f t="shared" si="1"/>
        <v>57368.79</v>
      </c>
      <c r="E50" s="9">
        <f t="shared" si="1"/>
        <v>14795.109000000002</v>
      </c>
      <c r="F50" s="9">
        <f t="shared" si="1"/>
        <v>18682.599375000002</v>
      </c>
      <c r="G50" s="9">
        <f t="shared" si="2"/>
        <v>14055.383333333333</v>
      </c>
    </row>
    <row r="51" spans="1:7" x14ac:dyDescent="0.2">
      <c r="A51">
        <v>16</v>
      </c>
      <c r="B51" s="18">
        <f t="shared" ca="1" si="0"/>
        <v>41523</v>
      </c>
      <c r="C51" s="13" t="s">
        <v>27</v>
      </c>
      <c r="D51" s="9">
        <f t="shared" si="1"/>
        <v>57368.79</v>
      </c>
      <c r="E51" s="9">
        <f t="shared" si="1"/>
        <v>14795.109000000002</v>
      </c>
      <c r="F51" s="9">
        <f t="shared" si="1"/>
        <v>18682.599375000002</v>
      </c>
      <c r="G51" s="9">
        <f t="shared" si="2"/>
        <v>14055.383333333333</v>
      </c>
    </row>
    <row r="52" spans="1:7" x14ac:dyDescent="0.2">
      <c r="A52">
        <v>17</v>
      </c>
      <c r="B52" s="18">
        <f t="shared" ca="1" si="0"/>
        <v>41553</v>
      </c>
      <c r="C52" s="13" t="s">
        <v>27</v>
      </c>
      <c r="D52" s="9">
        <f t="shared" si="1"/>
        <v>57368.79</v>
      </c>
      <c r="E52" s="9">
        <f t="shared" si="1"/>
        <v>14795.109000000002</v>
      </c>
      <c r="F52" s="9">
        <f t="shared" si="1"/>
        <v>18682.599375000002</v>
      </c>
      <c r="G52" s="9">
        <f t="shared" si="2"/>
        <v>14055.383333333333</v>
      </c>
    </row>
    <row r="53" spans="1:7" x14ac:dyDescent="0.2">
      <c r="A53">
        <v>18</v>
      </c>
      <c r="B53" s="18">
        <f t="shared" ca="1" si="0"/>
        <v>41584</v>
      </c>
      <c r="C53" s="13" t="s">
        <v>27</v>
      </c>
      <c r="D53" s="9">
        <f t="shared" si="1"/>
        <v>57368.79</v>
      </c>
      <c r="E53" s="9">
        <f t="shared" si="1"/>
        <v>14795.109000000002</v>
      </c>
      <c r="F53" s="9">
        <f t="shared" si="1"/>
        <v>18682.599375000002</v>
      </c>
      <c r="G53" s="9">
        <f t="shared" si="2"/>
        <v>14055.383333333333</v>
      </c>
    </row>
    <row r="54" spans="1:7" x14ac:dyDescent="0.2">
      <c r="A54">
        <v>19</v>
      </c>
      <c r="B54" s="18">
        <f t="shared" ca="1" si="0"/>
        <v>41614</v>
      </c>
      <c r="D54" s="9">
        <f t="shared" si="1"/>
        <v>57368.79</v>
      </c>
      <c r="E54" s="9">
        <f t="shared" si="1"/>
        <v>14795.109000000002</v>
      </c>
      <c r="F54" s="9">
        <f t="shared" si="1"/>
        <v>18682.599375000002</v>
      </c>
      <c r="G54" s="9">
        <f t="shared" si="2"/>
        <v>14055.383333333333</v>
      </c>
    </row>
    <row r="55" spans="1:7" x14ac:dyDescent="0.2">
      <c r="A55">
        <v>20</v>
      </c>
      <c r="B55" s="18">
        <f t="shared" ca="1" si="0"/>
        <v>41645</v>
      </c>
      <c r="D55" s="9">
        <f t="shared" si="1"/>
        <v>57368.79</v>
      </c>
      <c r="E55" s="9">
        <f t="shared" si="1"/>
        <v>14795.109000000002</v>
      </c>
      <c r="F55" s="9">
        <f t="shared" si="1"/>
        <v>18682.599375000002</v>
      </c>
      <c r="G55" s="9">
        <f t="shared" si="2"/>
        <v>14055.383333333333</v>
      </c>
    </row>
    <row r="56" spans="1:7" x14ac:dyDescent="0.2">
      <c r="A56">
        <v>21</v>
      </c>
      <c r="B56" s="18">
        <f t="shared" ca="1" si="0"/>
        <v>41676</v>
      </c>
      <c r="C56" s="13"/>
      <c r="D56" s="9">
        <f t="shared" si="1"/>
        <v>57368.79</v>
      </c>
      <c r="E56" s="9">
        <f t="shared" si="1"/>
        <v>14795.109000000002</v>
      </c>
      <c r="F56" s="9">
        <f t="shared" si="1"/>
        <v>18682.599375000002</v>
      </c>
      <c r="G56" s="9">
        <f t="shared" si="2"/>
        <v>14055.383333333333</v>
      </c>
    </row>
    <row r="57" spans="1:7" x14ac:dyDescent="0.2">
      <c r="A57">
        <v>22</v>
      </c>
      <c r="B57" s="18">
        <f t="shared" ca="1" si="0"/>
        <v>41704</v>
      </c>
      <c r="C57" s="13"/>
      <c r="D57" s="9">
        <f t="shared" si="1"/>
        <v>57368.79</v>
      </c>
      <c r="E57" s="9">
        <f t="shared" si="1"/>
        <v>14795.109000000002</v>
      </c>
      <c r="F57" s="9">
        <f t="shared" si="1"/>
        <v>18682.599375000002</v>
      </c>
      <c r="G57" s="9">
        <f t="shared" si="2"/>
        <v>14055.383333333333</v>
      </c>
    </row>
    <row r="58" spans="1:7" x14ac:dyDescent="0.2">
      <c r="A58">
        <v>23</v>
      </c>
      <c r="B58" s="18">
        <f t="shared" ca="1" si="0"/>
        <v>41735</v>
      </c>
      <c r="C58" s="13"/>
      <c r="D58" s="9">
        <f t="shared" si="1"/>
        <v>57368.79</v>
      </c>
      <c r="E58" s="9">
        <f t="shared" si="1"/>
        <v>14795.109000000002</v>
      </c>
      <c r="F58" s="9">
        <f t="shared" si="1"/>
        <v>18682.599375000002</v>
      </c>
      <c r="G58" s="9">
        <f t="shared" si="2"/>
        <v>14055.383333333333</v>
      </c>
    </row>
    <row r="59" spans="1:7" x14ac:dyDescent="0.2">
      <c r="A59">
        <v>24</v>
      </c>
      <c r="B59" s="18">
        <f t="shared" ca="1" si="0"/>
        <v>41765</v>
      </c>
      <c r="C59" s="13"/>
      <c r="D59" s="9">
        <f t="shared" si="1"/>
        <v>57368.79</v>
      </c>
      <c r="E59" s="9">
        <f t="shared" si="1"/>
        <v>14795.109000000002</v>
      </c>
      <c r="F59" s="9">
        <f t="shared" si="1"/>
        <v>18682.599375000002</v>
      </c>
      <c r="G59" s="9">
        <f t="shared" si="2"/>
        <v>14055.383333333333</v>
      </c>
    </row>
    <row r="60" spans="1:7" x14ac:dyDescent="0.2">
      <c r="A60">
        <v>25</v>
      </c>
      <c r="B60" s="18">
        <f t="shared" ca="1" si="0"/>
        <v>41796</v>
      </c>
      <c r="C60" s="19" t="s">
        <v>39</v>
      </c>
      <c r="D60" s="9">
        <f t="shared" si="1"/>
        <v>57368.79</v>
      </c>
      <c r="E60" s="9">
        <f t="shared" si="1"/>
        <v>14795.109000000002</v>
      </c>
      <c r="F60" s="9">
        <f t="shared" si="1"/>
        <v>18682.599375000002</v>
      </c>
      <c r="G60" s="9">
        <f>G32</f>
        <v>1449316.8</v>
      </c>
    </row>
    <row r="61" spans="1:7" x14ac:dyDescent="0.2">
      <c r="A61">
        <v>26</v>
      </c>
      <c r="B61" s="18">
        <f t="shared" ca="1" si="0"/>
        <v>41826</v>
      </c>
      <c r="C61" s="13">
        <v>50000</v>
      </c>
      <c r="D61" s="13"/>
      <c r="E61" s="9">
        <f>E32</f>
        <v>1242789.156</v>
      </c>
      <c r="F61" s="9">
        <f>F32</f>
        <v>1255470.6779999998</v>
      </c>
      <c r="G61" s="13"/>
    </row>
    <row r="62" spans="1:7" x14ac:dyDescent="0.2">
      <c r="B62" s="8" t="s">
        <v>40</v>
      </c>
      <c r="C62" s="11">
        <f>SUM(C35:C61)</f>
        <v>1594248.48</v>
      </c>
      <c r="D62" s="11">
        <f>SUM(D35:D61)</f>
        <v>1721063.7000000007</v>
      </c>
      <c r="E62" s="11">
        <f>SUM(E35:E61)</f>
        <v>1775413.08</v>
      </c>
      <c r="F62" s="11">
        <f>SUM(F35:F61)</f>
        <v>1793529.5399999996</v>
      </c>
      <c r="G62" s="11">
        <f>SUM(G35:G61)</f>
        <v>1811646.0000000002</v>
      </c>
    </row>
    <row r="63" spans="1:7" x14ac:dyDescent="0.2">
      <c r="B63" s="20"/>
      <c r="C63" s="21"/>
      <c r="D63" s="21"/>
      <c r="E63" s="21"/>
      <c r="F63" s="21"/>
      <c r="G63" s="21"/>
    </row>
    <row r="64" spans="1:7" x14ac:dyDescent="0.2">
      <c r="B64" s="7" t="s">
        <v>41</v>
      </c>
      <c r="C64" s="2" t="s">
        <v>42</v>
      </c>
      <c r="D64" s="22"/>
      <c r="E64" s="22"/>
      <c r="F64" s="22"/>
      <c r="G64" s="22"/>
    </row>
    <row r="65" spans="2:7" x14ac:dyDescent="0.2">
      <c r="B65" s="22" t="s">
        <v>43</v>
      </c>
      <c r="C65" s="23">
        <v>2.0637232700000001E-2</v>
      </c>
      <c r="D65" s="22"/>
      <c r="E65" s="24">
        <f t="shared" ref="E65:G68" si="3">E$32*$C65</f>
        <v>25647.729009408602</v>
      </c>
      <c r="F65" s="24">
        <f t="shared" si="3"/>
        <v>25909.440529912768</v>
      </c>
      <c r="G65" s="24">
        <f t="shared" si="3"/>
        <v>29909.888057619362</v>
      </c>
    </row>
    <row r="66" spans="2:7" x14ac:dyDescent="0.2">
      <c r="B66" s="22" t="s">
        <v>44</v>
      </c>
      <c r="C66" s="23">
        <v>1.2532675E-2</v>
      </c>
      <c r="D66" s="22"/>
      <c r="E66" s="24">
        <f t="shared" si="3"/>
        <v>15575.4725856723</v>
      </c>
      <c r="F66" s="24">
        <f t="shared" si="3"/>
        <v>15734.405979403648</v>
      </c>
      <c r="G66" s="24">
        <f t="shared" si="3"/>
        <v>18163.81642644</v>
      </c>
    </row>
    <row r="67" spans="2:7" x14ac:dyDescent="0.2">
      <c r="B67" s="22" t="s">
        <v>45</v>
      </c>
      <c r="C67" s="23">
        <v>9.9944865000000001E-3</v>
      </c>
      <c r="D67" s="22"/>
      <c r="E67" s="24">
        <f t="shared" si="3"/>
        <v>12421.039441988394</v>
      </c>
      <c r="F67" s="24">
        <f t="shared" si="3"/>
        <v>12547.784742416845</v>
      </c>
      <c r="G67" s="24">
        <f t="shared" si="3"/>
        <v>14485.177191823201</v>
      </c>
    </row>
    <row r="68" spans="2:7" x14ac:dyDescent="0.2">
      <c r="B68" s="22" t="s">
        <v>46</v>
      </c>
      <c r="C68" s="23">
        <v>8.8371070999999999E-3</v>
      </c>
      <c r="D68" s="22"/>
      <c r="E68" s="24">
        <f t="shared" si="3"/>
        <v>10982.660874290606</v>
      </c>
      <c r="F68" s="24">
        <f t="shared" si="3"/>
        <v>11094.728842395612</v>
      </c>
      <c r="G68" s="24">
        <f t="shared" si="3"/>
        <v>12807.767783429281</v>
      </c>
    </row>
    <row r="69" spans="2:7" x14ac:dyDescent="0.2">
      <c r="B69" s="44" t="s">
        <v>47</v>
      </c>
      <c r="C69" s="44"/>
      <c r="D69" s="26"/>
      <c r="E69" s="22"/>
      <c r="F69" s="27"/>
      <c r="G69" s="25"/>
    </row>
    <row r="70" spans="2:7" x14ac:dyDescent="0.2">
      <c r="B70" s="28" t="s">
        <v>48</v>
      </c>
      <c r="C70" s="27"/>
      <c r="D70" s="29"/>
      <c r="E70" s="29"/>
      <c r="F70" s="29"/>
      <c r="G70" s="29"/>
    </row>
    <row r="71" spans="2:7" x14ac:dyDescent="0.2">
      <c r="B71" s="25" t="s">
        <v>49</v>
      </c>
      <c r="C71" s="30"/>
      <c r="D71" s="30"/>
      <c r="E71" s="30"/>
      <c r="F71" s="30"/>
      <c r="G71" s="30"/>
    </row>
  </sheetData>
  <mergeCells count="13">
    <mergeCell ref="B34:G34"/>
    <mergeCell ref="B69:C69"/>
    <mergeCell ref="I2:N2"/>
    <mergeCell ref="B1:B6"/>
    <mergeCell ref="D1:E1"/>
    <mergeCell ref="D2:E2"/>
    <mergeCell ref="D3:E3"/>
    <mergeCell ref="D4:G4"/>
    <mergeCell ref="C6:C7"/>
    <mergeCell ref="D6:D7"/>
    <mergeCell ref="E6:E7"/>
    <mergeCell ref="F6:F7"/>
    <mergeCell ref="G6:G7"/>
  </mergeCells>
  <pageMargins left="0.78749999999999998" right="0.78749999999999998" top="1.05277777777778" bottom="1.05277777777778" header="0.78749999999999998" footer="0.78749999999999998"/>
  <pageSetup firstPageNumber="0" orientation="portrait" r:id="rId1"/>
  <headerFooter>
    <oddHeader>&amp;C&amp;"Times New Roman,Regular"&amp;12&amp;A</oddHeader>
    <oddFooter>&amp;C&amp;"Times New Roman,Regular"&amp;12Page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operator="equal" allowBlank="1">
          <x14:formula1>
            <xm:f>Availability!$B$5:$B$81</xm:f>
          </x14:formula1>
          <x14:formula2>
            <xm:f>0</xm:f>
          </x14:formula2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K76"/>
  <sheetViews>
    <sheetView tabSelected="1" zoomScale="114" zoomScaleNormal="114" workbookViewId="0">
      <selection activeCell="C32" sqref="C32"/>
    </sheetView>
  </sheetViews>
  <sheetFormatPr defaultRowHeight="15" x14ac:dyDescent="0.25"/>
  <cols>
    <col min="1" max="1" width="4.85546875" style="31"/>
    <col min="2" max="2" width="15.28515625" style="31" bestFit="1" customWidth="1"/>
    <col min="3" max="3" width="29.42578125" style="31" bestFit="1" customWidth="1"/>
    <col min="4" max="4" width="5.7109375" style="40"/>
    <col min="5" max="5" width="12.140625" style="31"/>
    <col min="6" max="6" width="13.7109375" style="31"/>
    <col min="7" max="7" width="20.5703125" style="32"/>
    <col min="8" max="1025" width="9.140625" style="33"/>
  </cols>
  <sheetData>
    <row r="1" spans="1:7" x14ac:dyDescent="0.25">
      <c r="A1" s="34" t="s">
        <v>50</v>
      </c>
    </row>
    <row r="2" spans="1:7" x14ac:dyDescent="0.25">
      <c r="A2" s="35"/>
    </row>
    <row r="4" spans="1:7" x14ac:dyDescent="0.25">
      <c r="B4" s="36" t="s">
        <v>51</v>
      </c>
      <c r="C4" s="36" t="s">
        <v>52</v>
      </c>
      <c r="D4" s="42" t="s">
        <v>53</v>
      </c>
      <c r="E4" s="34" t="s">
        <v>54</v>
      </c>
      <c r="F4" s="36" t="s">
        <v>55</v>
      </c>
      <c r="G4" s="37" t="s">
        <v>56</v>
      </c>
    </row>
    <row r="5" spans="1:7" s="31" customFormat="1" x14ac:dyDescent="0.25">
      <c r="A5" s="39"/>
      <c r="B5" s="39"/>
      <c r="C5" s="39"/>
      <c r="D5" s="39"/>
      <c r="E5" s="39"/>
      <c r="F5" s="39"/>
      <c r="G5" s="38"/>
    </row>
    <row r="6" spans="1:7" s="31" customFormat="1" x14ac:dyDescent="0.25">
      <c r="A6" s="39">
        <v>1</v>
      </c>
      <c r="B6" s="39" t="s">
        <v>65</v>
      </c>
      <c r="C6" s="39" t="s">
        <v>66</v>
      </c>
      <c r="D6" s="39">
        <v>7</v>
      </c>
      <c r="E6" s="39"/>
      <c r="F6" s="41" t="s">
        <v>58</v>
      </c>
      <c r="G6" s="41" t="s">
        <v>105</v>
      </c>
    </row>
    <row r="7" spans="1:7" s="31" customFormat="1" x14ac:dyDescent="0.25">
      <c r="A7" s="39">
        <v>2</v>
      </c>
      <c r="B7" s="39" t="s">
        <v>67</v>
      </c>
      <c r="C7" s="39" t="s">
        <v>68</v>
      </c>
      <c r="D7" s="39">
        <v>7</v>
      </c>
      <c r="E7" s="39" t="s">
        <v>57</v>
      </c>
      <c r="F7" s="41" t="s">
        <v>58</v>
      </c>
      <c r="G7" s="41" t="s">
        <v>106</v>
      </c>
    </row>
    <row r="8" spans="1:7" s="31" customFormat="1" x14ac:dyDescent="0.25">
      <c r="A8" s="39">
        <v>3</v>
      </c>
      <c r="B8" s="39" t="s">
        <v>69</v>
      </c>
      <c r="C8" s="39" t="s">
        <v>68</v>
      </c>
      <c r="D8" s="39">
        <v>7</v>
      </c>
      <c r="E8" s="39" t="s">
        <v>57</v>
      </c>
      <c r="F8" s="41" t="s">
        <v>58</v>
      </c>
      <c r="G8" s="41" t="s">
        <v>106</v>
      </c>
    </row>
    <row r="9" spans="1:7" s="31" customFormat="1" x14ac:dyDescent="0.25">
      <c r="A9" s="39">
        <v>4</v>
      </c>
      <c r="B9" s="39" t="s">
        <v>70</v>
      </c>
      <c r="C9" s="39" t="s">
        <v>66</v>
      </c>
      <c r="D9" s="39">
        <v>8</v>
      </c>
      <c r="E9" s="39"/>
      <c r="F9" s="41" t="s">
        <v>58</v>
      </c>
      <c r="G9" s="41" t="s">
        <v>107</v>
      </c>
    </row>
    <row r="10" spans="1:7" s="31" customFormat="1" x14ac:dyDescent="0.25">
      <c r="A10" s="39">
        <v>5</v>
      </c>
      <c r="B10" s="39" t="s">
        <v>71</v>
      </c>
      <c r="C10" s="39" t="s">
        <v>66</v>
      </c>
      <c r="D10" s="39">
        <v>8</v>
      </c>
      <c r="E10" s="39"/>
      <c r="F10" s="41" t="s">
        <v>58</v>
      </c>
      <c r="G10" s="41" t="s">
        <v>108</v>
      </c>
    </row>
    <row r="11" spans="1:7" s="31" customFormat="1" x14ac:dyDescent="0.25">
      <c r="A11" s="39">
        <v>6</v>
      </c>
      <c r="B11" s="39" t="s">
        <v>72</v>
      </c>
      <c r="C11" s="39" t="s">
        <v>68</v>
      </c>
      <c r="D11" s="39">
        <v>10</v>
      </c>
      <c r="E11" s="39" t="s">
        <v>57</v>
      </c>
      <c r="F11" s="41" t="s">
        <v>58</v>
      </c>
      <c r="G11" s="41" t="s">
        <v>109</v>
      </c>
    </row>
    <row r="12" spans="1:7" s="31" customFormat="1" x14ac:dyDescent="0.25">
      <c r="A12" s="39">
        <v>7</v>
      </c>
      <c r="B12" s="39" t="s">
        <v>73</v>
      </c>
      <c r="C12" s="39" t="s">
        <v>74</v>
      </c>
      <c r="D12" s="39">
        <v>10</v>
      </c>
      <c r="E12" s="39" t="s">
        <v>63</v>
      </c>
      <c r="F12" s="41" t="s">
        <v>58</v>
      </c>
      <c r="G12" s="41" t="s">
        <v>110</v>
      </c>
    </row>
    <row r="13" spans="1:7" s="31" customFormat="1" x14ac:dyDescent="0.25">
      <c r="A13" s="39">
        <v>8</v>
      </c>
      <c r="B13" s="39" t="s">
        <v>75</v>
      </c>
      <c r="C13" s="39" t="s">
        <v>68</v>
      </c>
      <c r="D13" s="39">
        <v>10</v>
      </c>
      <c r="E13" s="39" t="s">
        <v>57</v>
      </c>
      <c r="F13" s="41" t="s">
        <v>58</v>
      </c>
      <c r="G13" s="41" t="s">
        <v>109</v>
      </c>
    </row>
    <row r="14" spans="1:7" s="31" customFormat="1" x14ac:dyDescent="0.25">
      <c r="A14" s="39">
        <v>9</v>
      </c>
      <c r="B14" s="39" t="s">
        <v>76</v>
      </c>
      <c r="C14" s="39" t="s">
        <v>66</v>
      </c>
      <c r="D14" s="39">
        <v>10</v>
      </c>
      <c r="E14" s="39"/>
      <c r="F14" s="41" t="s">
        <v>58</v>
      </c>
      <c r="G14" s="41" t="s">
        <v>111</v>
      </c>
    </row>
    <row r="15" spans="1:7" s="31" customFormat="1" x14ac:dyDescent="0.25">
      <c r="A15" s="39">
        <v>10</v>
      </c>
      <c r="B15" s="39" t="s">
        <v>77</v>
      </c>
      <c r="C15" s="39" t="s">
        <v>68</v>
      </c>
      <c r="D15" s="39">
        <v>11</v>
      </c>
      <c r="E15" s="39" t="s">
        <v>57</v>
      </c>
      <c r="F15" s="41" t="s">
        <v>58</v>
      </c>
      <c r="G15" s="41" t="s">
        <v>109</v>
      </c>
    </row>
    <row r="16" spans="1:7" s="31" customFormat="1" x14ac:dyDescent="0.25">
      <c r="A16" s="39">
        <v>11</v>
      </c>
      <c r="B16" s="39" t="s">
        <v>78</v>
      </c>
      <c r="C16" s="39" t="s">
        <v>68</v>
      </c>
      <c r="D16" s="39">
        <v>11</v>
      </c>
      <c r="E16" s="39" t="s">
        <v>57</v>
      </c>
      <c r="F16" s="41" t="s">
        <v>58</v>
      </c>
      <c r="G16" s="41" t="s">
        <v>109</v>
      </c>
    </row>
    <row r="17" spans="1:7" s="31" customFormat="1" x14ac:dyDescent="0.25">
      <c r="A17" s="39">
        <v>12</v>
      </c>
      <c r="B17" s="39" t="s">
        <v>79</v>
      </c>
      <c r="C17" s="39" t="s">
        <v>66</v>
      </c>
      <c r="D17" s="39">
        <v>17</v>
      </c>
      <c r="E17" s="39"/>
      <c r="F17" s="41" t="s">
        <v>58</v>
      </c>
      <c r="G17" s="41" t="s">
        <v>112</v>
      </c>
    </row>
    <row r="18" spans="1:7" s="31" customFormat="1" x14ac:dyDescent="0.25">
      <c r="A18" s="39">
        <v>13</v>
      </c>
      <c r="B18" s="39" t="s">
        <v>80</v>
      </c>
      <c r="C18" s="39" t="s">
        <v>81</v>
      </c>
      <c r="D18" s="39">
        <v>17</v>
      </c>
      <c r="E18" s="39" t="s">
        <v>59</v>
      </c>
      <c r="F18" s="41" t="s">
        <v>58</v>
      </c>
      <c r="G18" s="41" t="s">
        <v>113</v>
      </c>
    </row>
    <row r="19" spans="1:7" s="31" customFormat="1" x14ac:dyDescent="0.25">
      <c r="A19" s="39">
        <v>14</v>
      </c>
      <c r="B19" s="39" t="s">
        <v>82</v>
      </c>
      <c r="C19" s="39" t="s">
        <v>68</v>
      </c>
      <c r="D19" s="39">
        <v>17</v>
      </c>
      <c r="E19" s="39" t="s">
        <v>57</v>
      </c>
      <c r="F19" s="41" t="s">
        <v>58</v>
      </c>
      <c r="G19" s="41" t="s">
        <v>109</v>
      </c>
    </row>
    <row r="20" spans="1:7" s="31" customFormat="1" x14ac:dyDescent="0.25">
      <c r="A20" s="39">
        <v>15</v>
      </c>
      <c r="B20" s="39" t="s">
        <v>83</v>
      </c>
      <c r="C20" s="39" t="s">
        <v>81</v>
      </c>
      <c r="D20" s="39">
        <v>19</v>
      </c>
      <c r="E20" s="39" t="s">
        <v>59</v>
      </c>
      <c r="F20" s="41" t="s">
        <v>58</v>
      </c>
      <c r="G20" s="41" t="s">
        <v>114</v>
      </c>
    </row>
    <row r="21" spans="1:7" s="31" customFormat="1" x14ac:dyDescent="0.25">
      <c r="A21" s="39">
        <v>16</v>
      </c>
      <c r="B21" s="39" t="s">
        <v>84</v>
      </c>
      <c r="C21" s="39" t="s">
        <v>81</v>
      </c>
      <c r="D21" s="39">
        <v>19</v>
      </c>
      <c r="E21" s="39" t="s">
        <v>59</v>
      </c>
      <c r="F21" s="41" t="s">
        <v>58</v>
      </c>
      <c r="G21" s="41" t="s">
        <v>114</v>
      </c>
    </row>
    <row r="22" spans="1:7" s="31" customFormat="1" x14ac:dyDescent="0.25">
      <c r="A22" s="39">
        <v>17</v>
      </c>
      <c r="B22" s="39" t="s">
        <v>85</v>
      </c>
      <c r="C22" s="39" t="s">
        <v>81</v>
      </c>
      <c r="D22" s="39">
        <v>19</v>
      </c>
      <c r="E22" s="39" t="s">
        <v>59</v>
      </c>
      <c r="F22" s="41" t="s">
        <v>58</v>
      </c>
      <c r="G22" s="41" t="s">
        <v>114</v>
      </c>
    </row>
    <row r="23" spans="1:7" s="31" customFormat="1" x14ac:dyDescent="0.25">
      <c r="A23" s="39">
        <v>18</v>
      </c>
      <c r="B23" s="39" t="s">
        <v>86</v>
      </c>
      <c r="C23" s="39" t="s">
        <v>81</v>
      </c>
      <c r="D23" s="39">
        <v>19</v>
      </c>
      <c r="E23" s="39" t="s">
        <v>59</v>
      </c>
      <c r="F23" s="41" t="s">
        <v>58</v>
      </c>
      <c r="G23" s="41" t="s">
        <v>114</v>
      </c>
    </row>
    <row r="24" spans="1:7" s="31" customFormat="1" x14ac:dyDescent="0.25">
      <c r="A24" s="39">
        <v>19</v>
      </c>
      <c r="B24" s="39" t="s">
        <v>87</v>
      </c>
      <c r="C24" s="39" t="s">
        <v>81</v>
      </c>
      <c r="D24" s="39">
        <v>21</v>
      </c>
      <c r="E24" s="39" t="s">
        <v>59</v>
      </c>
      <c r="F24" s="41" t="s">
        <v>58</v>
      </c>
      <c r="G24" s="41" t="s">
        <v>114</v>
      </c>
    </row>
    <row r="25" spans="1:7" s="31" customFormat="1" x14ac:dyDescent="0.25">
      <c r="A25" s="39">
        <v>20</v>
      </c>
      <c r="B25" s="39" t="s">
        <v>88</v>
      </c>
      <c r="C25" s="39" t="s">
        <v>81</v>
      </c>
      <c r="D25" s="39">
        <v>22</v>
      </c>
      <c r="E25" s="39" t="s">
        <v>59</v>
      </c>
      <c r="F25" s="41" t="s">
        <v>58</v>
      </c>
      <c r="G25" s="41" t="s">
        <v>114</v>
      </c>
    </row>
    <row r="26" spans="1:7" s="31" customFormat="1" x14ac:dyDescent="0.25">
      <c r="A26" s="39">
        <v>21</v>
      </c>
      <c r="B26" s="39" t="s">
        <v>89</v>
      </c>
      <c r="C26" s="39" t="s">
        <v>66</v>
      </c>
      <c r="D26" s="39">
        <v>22</v>
      </c>
      <c r="E26" s="39"/>
      <c r="F26" s="41" t="s">
        <v>58</v>
      </c>
      <c r="G26" s="41" t="s">
        <v>115</v>
      </c>
    </row>
    <row r="27" spans="1:7" s="31" customFormat="1" x14ac:dyDescent="0.25">
      <c r="A27" s="39">
        <v>22</v>
      </c>
      <c r="B27" s="39" t="s">
        <v>90</v>
      </c>
      <c r="C27" s="39" t="s">
        <v>81</v>
      </c>
      <c r="D27" s="39">
        <v>25</v>
      </c>
      <c r="E27" s="39" t="s">
        <v>59</v>
      </c>
      <c r="F27" s="41" t="s">
        <v>58</v>
      </c>
      <c r="G27" s="41" t="s">
        <v>114</v>
      </c>
    </row>
    <row r="28" spans="1:7" s="31" customFormat="1" x14ac:dyDescent="0.25">
      <c r="A28" s="39">
        <v>23</v>
      </c>
      <c r="B28" s="39" t="s">
        <v>91</v>
      </c>
      <c r="C28" s="39" t="s">
        <v>66</v>
      </c>
      <c r="D28" s="39">
        <v>25</v>
      </c>
      <c r="E28" s="39"/>
      <c r="F28" s="41" t="s">
        <v>58</v>
      </c>
      <c r="G28" s="41" t="s">
        <v>116</v>
      </c>
    </row>
    <row r="29" spans="1:7" s="31" customFormat="1" x14ac:dyDescent="0.25">
      <c r="A29" s="39">
        <v>24</v>
      </c>
      <c r="B29" s="39" t="s">
        <v>92</v>
      </c>
      <c r="C29" s="39" t="s">
        <v>66</v>
      </c>
      <c r="D29" s="39">
        <v>26</v>
      </c>
      <c r="E29" s="39"/>
      <c r="F29" s="41" t="s">
        <v>58</v>
      </c>
      <c r="G29" s="41" t="s">
        <v>115</v>
      </c>
    </row>
    <row r="30" spans="1:7" s="31" customFormat="1" x14ac:dyDescent="0.25">
      <c r="A30" s="39">
        <v>25</v>
      </c>
      <c r="B30" s="39" t="s">
        <v>93</v>
      </c>
      <c r="C30" s="39" t="s">
        <v>66</v>
      </c>
      <c r="D30" s="39">
        <v>26</v>
      </c>
      <c r="E30" s="39"/>
      <c r="F30" s="41" t="s">
        <v>58</v>
      </c>
      <c r="G30" s="41" t="s">
        <v>116</v>
      </c>
    </row>
    <row r="31" spans="1:7" s="31" customFormat="1" x14ac:dyDescent="0.25">
      <c r="A31" s="39">
        <v>26</v>
      </c>
      <c r="B31" s="39" t="s">
        <v>94</v>
      </c>
      <c r="C31" s="39" t="s">
        <v>81</v>
      </c>
      <c r="D31" s="39">
        <v>29</v>
      </c>
      <c r="E31" s="39" t="s">
        <v>59</v>
      </c>
      <c r="F31" s="41" t="s">
        <v>58</v>
      </c>
      <c r="G31" s="41" t="s">
        <v>117</v>
      </c>
    </row>
    <row r="32" spans="1:7" s="31" customFormat="1" x14ac:dyDescent="0.25">
      <c r="A32" s="39">
        <v>27</v>
      </c>
      <c r="B32" s="39" t="s">
        <v>95</v>
      </c>
      <c r="C32" s="39"/>
      <c r="D32" s="39">
        <v>30</v>
      </c>
      <c r="E32" s="39"/>
      <c r="F32" s="41" t="s">
        <v>58</v>
      </c>
      <c r="G32" s="41" t="s">
        <v>118</v>
      </c>
    </row>
    <row r="33" spans="1:7" s="31" customFormat="1" x14ac:dyDescent="0.25">
      <c r="A33" s="39">
        <v>28</v>
      </c>
      <c r="B33" s="39" t="s">
        <v>96</v>
      </c>
      <c r="C33" s="39" t="s">
        <v>81</v>
      </c>
      <c r="D33" s="39">
        <v>30</v>
      </c>
      <c r="E33" s="39" t="s">
        <v>59</v>
      </c>
      <c r="F33" s="41" t="s">
        <v>58</v>
      </c>
      <c r="G33" s="41" t="s">
        <v>117</v>
      </c>
    </row>
    <row r="34" spans="1:7" s="31" customFormat="1" x14ac:dyDescent="0.25">
      <c r="A34" s="39">
        <v>29</v>
      </c>
      <c r="B34" s="39" t="s">
        <v>97</v>
      </c>
      <c r="C34" s="39" t="s">
        <v>81</v>
      </c>
      <c r="D34" s="39">
        <v>30</v>
      </c>
      <c r="E34" s="39" t="s">
        <v>59</v>
      </c>
      <c r="F34" s="41" t="s">
        <v>58</v>
      </c>
      <c r="G34" s="41" t="s">
        <v>117</v>
      </c>
    </row>
    <row r="35" spans="1:7" s="31" customFormat="1" x14ac:dyDescent="0.25">
      <c r="A35" s="39">
        <v>30</v>
      </c>
      <c r="B35" s="39" t="s">
        <v>98</v>
      </c>
      <c r="C35" s="39" t="s">
        <v>81</v>
      </c>
      <c r="D35" s="39">
        <v>30</v>
      </c>
      <c r="E35" s="39" t="s">
        <v>59</v>
      </c>
      <c r="F35" s="41" t="s">
        <v>58</v>
      </c>
      <c r="G35" s="41" t="s">
        <v>117</v>
      </c>
    </row>
    <row r="36" spans="1:7" s="31" customFormat="1" x14ac:dyDescent="0.25">
      <c r="A36" s="39">
        <v>31</v>
      </c>
      <c r="B36" s="39" t="s">
        <v>99</v>
      </c>
      <c r="C36" s="39" t="s">
        <v>81</v>
      </c>
      <c r="D36" s="39">
        <v>30</v>
      </c>
      <c r="E36" s="39" t="s">
        <v>59</v>
      </c>
      <c r="F36" s="31" t="s">
        <v>58</v>
      </c>
      <c r="G36" s="41" t="s">
        <v>117</v>
      </c>
    </row>
    <row r="37" spans="1:7" s="31" customFormat="1" x14ac:dyDescent="0.25">
      <c r="A37" s="39">
        <v>32</v>
      </c>
      <c r="B37" s="39" t="s">
        <v>100</v>
      </c>
      <c r="C37" s="39"/>
      <c r="D37" s="39">
        <v>31</v>
      </c>
      <c r="E37" s="39"/>
      <c r="F37" s="31" t="s">
        <v>58</v>
      </c>
      <c r="G37" s="41" t="s">
        <v>119</v>
      </c>
    </row>
    <row r="38" spans="1:7" s="31" customFormat="1" x14ac:dyDescent="0.25">
      <c r="A38" s="39">
        <v>33</v>
      </c>
      <c r="B38" s="39" t="s">
        <v>101</v>
      </c>
      <c r="C38" s="39" t="s">
        <v>81</v>
      </c>
      <c r="D38" s="39">
        <v>31</v>
      </c>
      <c r="E38" s="39" t="s">
        <v>59</v>
      </c>
      <c r="F38" s="41" t="s">
        <v>58</v>
      </c>
      <c r="G38" s="41" t="s">
        <v>117</v>
      </c>
    </row>
    <row r="39" spans="1:7" s="31" customFormat="1" x14ac:dyDescent="0.25">
      <c r="A39" s="39">
        <v>34</v>
      </c>
      <c r="B39" s="39" t="s">
        <v>102</v>
      </c>
      <c r="C39" s="39" t="s">
        <v>81</v>
      </c>
      <c r="D39" s="39">
        <v>31</v>
      </c>
      <c r="E39" s="39" t="s">
        <v>59</v>
      </c>
      <c r="F39" s="41" t="s">
        <v>58</v>
      </c>
      <c r="G39" s="41" t="s">
        <v>117</v>
      </c>
    </row>
    <row r="40" spans="1:7" s="31" customFormat="1" x14ac:dyDescent="0.25">
      <c r="A40" s="39">
        <v>35</v>
      </c>
      <c r="B40" s="39" t="s">
        <v>103</v>
      </c>
      <c r="C40" s="39" t="s">
        <v>81</v>
      </c>
      <c r="D40" s="39">
        <v>32</v>
      </c>
      <c r="E40" s="39" t="s">
        <v>59</v>
      </c>
      <c r="F40" s="41" t="s">
        <v>58</v>
      </c>
      <c r="G40" s="41" t="s">
        <v>117</v>
      </c>
    </row>
    <row r="41" spans="1:7" s="31" customFormat="1" x14ac:dyDescent="0.25">
      <c r="A41" s="39">
        <v>36</v>
      </c>
      <c r="B41" s="39" t="s">
        <v>104</v>
      </c>
      <c r="C41" s="39" t="s">
        <v>81</v>
      </c>
      <c r="D41" s="39">
        <v>32</v>
      </c>
      <c r="E41" s="39" t="s">
        <v>59</v>
      </c>
      <c r="F41" s="41" t="s">
        <v>58</v>
      </c>
      <c r="G41" s="41" t="s">
        <v>117</v>
      </c>
    </row>
    <row r="42" spans="1:7" s="31" customFormat="1" x14ac:dyDescent="0.25">
      <c r="A42" s="39">
        <v>37</v>
      </c>
      <c r="B42" s="39" t="s">
        <v>120</v>
      </c>
      <c r="C42" s="39" t="s">
        <v>81</v>
      </c>
      <c r="D42" s="39">
        <v>33</v>
      </c>
      <c r="E42" s="39" t="s">
        <v>59</v>
      </c>
      <c r="F42" s="41" t="s">
        <v>58</v>
      </c>
      <c r="G42" s="39" t="s">
        <v>117</v>
      </c>
    </row>
    <row r="43" spans="1:7" s="31" customFormat="1" x14ac:dyDescent="0.25">
      <c r="A43" s="39">
        <v>38</v>
      </c>
      <c r="B43" s="39" t="s">
        <v>121</v>
      </c>
      <c r="C43" s="39" t="s">
        <v>68</v>
      </c>
      <c r="D43" s="39">
        <v>35</v>
      </c>
      <c r="E43" s="39" t="s">
        <v>57</v>
      </c>
      <c r="F43" s="41" t="s">
        <v>58</v>
      </c>
      <c r="G43" s="39" t="s">
        <v>156</v>
      </c>
    </row>
    <row r="44" spans="1:7" s="31" customFormat="1" x14ac:dyDescent="0.25">
      <c r="A44" s="39">
        <v>39</v>
      </c>
      <c r="B44" s="39" t="s">
        <v>122</v>
      </c>
      <c r="C44" s="39" t="s">
        <v>68</v>
      </c>
      <c r="D44" s="39">
        <v>35</v>
      </c>
      <c r="E44" s="39" t="s">
        <v>57</v>
      </c>
      <c r="F44" s="41" t="s">
        <v>58</v>
      </c>
      <c r="G44" s="39" t="s">
        <v>156</v>
      </c>
    </row>
    <row r="45" spans="1:7" s="31" customFormat="1" x14ac:dyDescent="0.25">
      <c r="A45" s="39">
        <v>40</v>
      </c>
      <c r="B45" s="39" t="s">
        <v>123</v>
      </c>
      <c r="C45" s="39" t="s">
        <v>66</v>
      </c>
      <c r="D45" s="39">
        <v>36</v>
      </c>
      <c r="E45" s="39"/>
      <c r="F45" s="41" t="s">
        <v>58</v>
      </c>
      <c r="G45" s="39" t="s">
        <v>119</v>
      </c>
    </row>
    <row r="46" spans="1:7" s="31" customFormat="1" x14ac:dyDescent="0.25">
      <c r="A46" s="39">
        <v>41</v>
      </c>
      <c r="B46" s="39" t="s">
        <v>124</v>
      </c>
      <c r="C46" s="39" t="s">
        <v>68</v>
      </c>
      <c r="D46" s="39">
        <v>36</v>
      </c>
      <c r="E46" s="39" t="s">
        <v>57</v>
      </c>
      <c r="F46" s="41" t="s">
        <v>58</v>
      </c>
      <c r="G46" s="39" t="s">
        <v>156</v>
      </c>
    </row>
    <row r="47" spans="1:7" s="31" customFormat="1" x14ac:dyDescent="0.25">
      <c r="A47" s="39">
        <v>42</v>
      </c>
      <c r="B47" s="39" t="s">
        <v>125</v>
      </c>
      <c r="C47" s="39" t="s">
        <v>68</v>
      </c>
      <c r="D47" s="39">
        <v>36</v>
      </c>
      <c r="E47" s="39" t="s">
        <v>57</v>
      </c>
      <c r="F47" s="41" t="s">
        <v>58</v>
      </c>
      <c r="G47" s="39" t="s">
        <v>156</v>
      </c>
    </row>
    <row r="48" spans="1:7" s="31" customFormat="1" x14ac:dyDescent="0.25">
      <c r="A48" s="39">
        <v>43</v>
      </c>
      <c r="B48" s="39" t="s">
        <v>126</v>
      </c>
      <c r="C48" s="39" t="s">
        <v>66</v>
      </c>
      <c r="D48" s="39">
        <v>36</v>
      </c>
      <c r="E48" s="39"/>
      <c r="F48" s="41" t="s">
        <v>58</v>
      </c>
      <c r="G48" s="39" t="s">
        <v>157</v>
      </c>
    </row>
    <row r="49" spans="1:7" s="31" customFormat="1" x14ac:dyDescent="0.25">
      <c r="A49" s="39">
        <v>44</v>
      </c>
      <c r="B49" s="39" t="s">
        <v>127</v>
      </c>
      <c r="C49" s="39" t="s">
        <v>66</v>
      </c>
      <c r="D49" s="39">
        <v>37</v>
      </c>
      <c r="E49" s="39"/>
      <c r="F49" s="41" t="s">
        <v>58</v>
      </c>
      <c r="G49" s="39" t="s">
        <v>157</v>
      </c>
    </row>
    <row r="50" spans="1:7" s="31" customFormat="1" x14ac:dyDescent="0.25">
      <c r="A50" s="39">
        <v>45</v>
      </c>
      <c r="B50" s="39" t="s">
        <v>128</v>
      </c>
      <c r="C50" s="39" t="s">
        <v>68</v>
      </c>
      <c r="D50" s="39">
        <v>37</v>
      </c>
      <c r="E50" s="39" t="s">
        <v>57</v>
      </c>
      <c r="F50" s="41" t="s">
        <v>58</v>
      </c>
      <c r="G50" s="39" t="s">
        <v>156</v>
      </c>
    </row>
    <row r="51" spans="1:7" s="31" customFormat="1" x14ac:dyDescent="0.25">
      <c r="A51" s="39">
        <v>46</v>
      </c>
      <c r="B51" s="39" t="s">
        <v>129</v>
      </c>
      <c r="C51" s="39" t="s">
        <v>68</v>
      </c>
      <c r="D51" s="39">
        <v>37</v>
      </c>
      <c r="E51" s="39" t="s">
        <v>57</v>
      </c>
      <c r="F51" s="41" t="s">
        <v>58</v>
      </c>
      <c r="G51" s="39" t="s">
        <v>156</v>
      </c>
    </row>
    <row r="52" spans="1:7" s="31" customFormat="1" x14ac:dyDescent="0.25">
      <c r="A52" s="39">
        <v>47</v>
      </c>
      <c r="B52" s="39" t="s">
        <v>130</v>
      </c>
      <c r="C52" s="39" t="s">
        <v>66</v>
      </c>
      <c r="D52" s="39">
        <v>37</v>
      </c>
      <c r="E52" s="39"/>
      <c r="F52" s="41" t="s">
        <v>58</v>
      </c>
      <c r="G52" s="39" t="s">
        <v>157</v>
      </c>
    </row>
    <row r="53" spans="1:7" s="31" customFormat="1" x14ac:dyDescent="0.25">
      <c r="A53" s="39">
        <v>48</v>
      </c>
      <c r="B53" s="39" t="s">
        <v>131</v>
      </c>
      <c r="C53" s="39" t="s">
        <v>66</v>
      </c>
      <c r="D53" s="39">
        <v>38</v>
      </c>
      <c r="E53" s="39"/>
      <c r="F53" s="41" t="s">
        <v>58</v>
      </c>
      <c r="G53" s="39" t="s">
        <v>158</v>
      </c>
    </row>
    <row r="54" spans="1:7" s="31" customFormat="1" x14ac:dyDescent="0.25">
      <c r="A54" s="39">
        <v>49</v>
      </c>
      <c r="B54" s="39" t="s">
        <v>132</v>
      </c>
      <c r="C54" s="39" t="s">
        <v>68</v>
      </c>
      <c r="D54" s="39">
        <v>38</v>
      </c>
      <c r="E54" s="39" t="s">
        <v>57</v>
      </c>
      <c r="F54" s="41" t="s">
        <v>58</v>
      </c>
      <c r="G54" s="39" t="s">
        <v>159</v>
      </c>
    </row>
    <row r="55" spans="1:7" s="31" customFormat="1" x14ac:dyDescent="0.25">
      <c r="A55" s="39">
        <v>50</v>
      </c>
      <c r="B55" s="39" t="s">
        <v>133</v>
      </c>
      <c r="C55" s="39" t="s">
        <v>81</v>
      </c>
      <c r="D55" s="39">
        <v>38</v>
      </c>
      <c r="E55" s="39" t="s">
        <v>59</v>
      </c>
      <c r="F55" s="41" t="s">
        <v>58</v>
      </c>
      <c r="G55" s="39" t="s">
        <v>160</v>
      </c>
    </row>
    <row r="56" spans="1:7" s="31" customFormat="1" x14ac:dyDescent="0.25">
      <c r="A56" s="39">
        <v>51</v>
      </c>
      <c r="B56" s="39" t="s">
        <v>134</v>
      </c>
      <c r="C56" s="39" t="s">
        <v>68</v>
      </c>
      <c r="D56" s="39">
        <v>38</v>
      </c>
      <c r="E56" s="39" t="s">
        <v>57</v>
      </c>
      <c r="F56" s="41" t="s">
        <v>58</v>
      </c>
      <c r="G56" s="39" t="s">
        <v>159</v>
      </c>
    </row>
    <row r="57" spans="1:7" s="31" customFormat="1" x14ac:dyDescent="0.25">
      <c r="A57" s="39">
        <v>52</v>
      </c>
      <c r="B57" s="39" t="s">
        <v>135</v>
      </c>
      <c r="C57" s="39" t="s">
        <v>60</v>
      </c>
      <c r="D57" s="39">
        <v>38</v>
      </c>
      <c r="E57" s="39" t="s">
        <v>61</v>
      </c>
      <c r="F57" s="41" t="s">
        <v>58</v>
      </c>
      <c r="G57" s="39" t="s">
        <v>161</v>
      </c>
    </row>
    <row r="58" spans="1:7" s="31" customFormat="1" x14ac:dyDescent="0.25">
      <c r="A58" s="39">
        <v>53</v>
      </c>
      <c r="B58" s="39" t="s">
        <v>136</v>
      </c>
      <c r="C58" s="39" t="s">
        <v>68</v>
      </c>
      <c r="D58" s="39">
        <v>39</v>
      </c>
      <c r="E58" s="39" t="s">
        <v>57</v>
      </c>
      <c r="F58" s="41" t="s">
        <v>58</v>
      </c>
      <c r="G58" s="39" t="s">
        <v>162</v>
      </c>
    </row>
    <row r="59" spans="1:7" s="31" customFormat="1" x14ac:dyDescent="0.25">
      <c r="A59" s="39">
        <v>54</v>
      </c>
      <c r="B59" s="39" t="s">
        <v>137</v>
      </c>
      <c r="C59" s="39" t="s">
        <v>81</v>
      </c>
      <c r="D59" s="39">
        <v>39</v>
      </c>
      <c r="E59" s="39" t="s">
        <v>59</v>
      </c>
      <c r="F59" s="41" t="s">
        <v>58</v>
      </c>
      <c r="G59" s="39" t="s">
        <v>163</v>
      </c>
    </row>
    <row r="60" spans="1:7" x14ac:dyDescent="0.25">
      <c r="A60" s="39">
        <v>55</v>
      </c>
      <c r="B60" s="39" t="s">
        <v>138</v>
      </c>
      <c r="C60" s="39" t="s">
        <v>68</v>
      </c>
      <c r="D60" s="39">
        <v>39</v>
      </c>
      <c r="E60" s="39" t="s">
        <v>57</v>
      </c>
      <c r="F60" s="41" t="s">
        <v>58</v>
      </c>
      <c r="G60" s="39" t="s">
        <v>162</v>
      </c>
    </row>
    <row r="61" spans="1:7" x14ac:dyDescent="0.25">
      <c r="A61" s="39">
        <v>56</v>
      </c>
      <c r="B61" s="39" t="s">
        <v>139</v>
      </c>
      <c r="C61" s="39" t="s">
        <v>68</v>
      </c>
      <c r="D61" s="40">
        <v>40</v>
      </c>
      <c r="E61" s="39" t="s">
        <v>57</v>
      </c>
      <c r="F61" s="41" t="s">
        <v>58</v>
      </c>
      <c r="G61" s="39" t="s">
        <v>162</v>
      </c>
    </row>
    <row r="62" spans="1:7" x14ac:dyDescent="0.25">
      <c r="A62" s="39">
        <v>57</v>
      </c>
      <c r="B62" s="39" t="s">
        <v>140</v>
      </c>
      <c r="C62" s="39" t="s">
        <v>81</v>
      </c>
      <c r="D62" s="40">
        <v>40</v>
      </c>
      <c r="E62" s="39" t="s">
        <v>59</v>
      </c>
      <c r="F62" s="41" t="s">
        <v>58</v>
      </c>
      <c r="G62" s="39" t="s">
        <v>163</v>
      </c>
    </row>
    <row r="63" spans="1:7" x14ac:dyDescent="0.25">
      <c r="A63" s="39">
        <v>58</v>
      </c>
      <c r="B63" s="39" t="s">
        <v>141</v>
      </c>
      <c r="C63" s="39" t="s">
        <v>68</v>
      </c>
      <c r="D63" s="40">
        <v>40</v>
      </c>
      <c r="E63" s="39" t="s">
        <v>57</v>
      </c>
      <c r="F63" s="41" t="s">
        <v>58</v>
      </c>
      <c r="G63" s="39" t="s">
        <v>162</v>
      </c>
    </row>
    <row r="64" spans="1:7" x14ac:dyDescent="0.25">
      <c r="A64" s="39">
        <v>59</v>
      </c>
      <c r="B64" s="39" t="s">
        <v>142</v>
      </c>
      <c r="C64" s="39" t="s">
        <v>66</v>
      </c>
      <c r="D64" s="40">
        <v>40</v>
      </c>
      <c r="F64" s="41" t="s">
        <v>58</v>
      </c>
      <c r="G64" s="39" t="s">
        <v>164</v>
      </c>
    </row>
    <row r="65" spans="1:7" x14ac:dyDescent="0.25">
      <c r="A65" s="39">
        <v>60</v>
      </c>
      <c r="B65" s="39" t="s">
        <v>143</v>
      </c>
      <c r="C65" s="39" t="s">
        <v>68</v>
      </c>
      <c r="D65" s="40">
        <v>41</v>
      </c>
      <c r="E65" s="39" t="s">
        <v>57</v>
      </c>
      <c r="F65" s="41" t="s">
        <v>58</v>
      </c>
      <c r="G65" s="39" t="s">
        <v>162</v>
      </c>
    </row>
    <row r="66" spans="1:7" x14ac:dyDescent="0.25">
      <c r="A66" s="39">
        <v>61</v>
      </c>
      <c r="B66" s="39" t="s">
        <v>144</v>
      </c>
      <c r="C66" s="39" t="s">
        <v>68</v>
      </c>
      <c r="D66" s="40">
        <v>41</v>
      </c>
      <c r="E66" s="39" t="s">
        <v>57</v>
      </c>
      <c r="F66" s="41" t="s">
        <v>58</v>
      </c>
      <c r="G66" s="39" t="s">
        <v>162</v>
      </c>
    </row>
    <row r="67" spans="1:7" x14ac:dyDescent="0.25">
      <c r="A67" s="39">
        <v>62</v>
      </c>
      <c r="B67" s="39" t="s">
        <v>145</v>
      </c>
      <c r="C67" s="39" t="s">
        <v>68</v>
      </c>
      <c r="D67" s="40">
        <v>42</v>
      </c>
      <c r="E67" s="39" t="s">
        <v>57</v>
      </c>
      <c r="F67" s="41" t="s">
        <v>58</v>
      </c>
      <c r="G67" s="39" t="s">
        <v>162</v>
      </c>
    </row>
    <row r="68" spans="1:7" x14ac:dyDescent="0.25">
      <c r="A68" s="39">
        <v>63</v>
      </c>
      <c r="B68" s="39" t="s">
        <v>146</v>
      </c>
      <c r="C68" s="39" t="s">
        <v>74</v>
      </c>
      <c r="D68" s="40">
        <v>42</v>
      </c>
      <c r="E68" s="39" t="s">
        <v>63</v>
      </c>
      <c r="F68" s="41" t="s">
        <v>58</v>
      </c>
      <c r="G68" s="39" t="s">
        <v>165</v>
      </c>
    </row>
    <row r="69" spans="1:7" x14ac:dyDescent="0.25">
      <c r="A69" s="39">
        <v>64</v>
      </c>
      <c r="B69" s="39" t="s">
        <v>147</v>
      </c>
      <c r="C69" s="39" t="s">
        <v>81</v>
      </c>
      <c r="D69" s="40">
        <v>43</v>
      </c>
      <c r="E69" s="39" t="s">
        <v>59</v>
      </c>
      <c r="F69" s="41" t="s">
        <v>58</v>
      </c>
      <c r="G69" s="39" t="s">
        <v>163</v>
      </c>
    </row>
    <row r="70" spans="1:7" x14ac:dyDescent="0.25">
      <c r="A70" s="39">
        <v>65</v>
      </c>
      <c r="B70" s="39" t="s">
        <v>148</v>
      </c>
      <c r="C70" s="39" t="s">
        <v>68</v>
      </c>
      <c r="D70" s="40">
        <v>43</v>
      </c>
      <c r="E70" s="39" t="s">
        <v>57</v>
      </c>
      <c r="F70" s="41" t="s">
        <v>58</v>
      </c>
      <c r="G70" s="39" t="s">
        <v>162</v>
      </c>
    </row>
    <row r="71" spans="1:7" x14ac:dyDescent="0.25">
      <c r="A71" s="39">
        <v>66</v>
      </c>
      <c r="B71" s="39" t="s">
        <v>149</v>
      </c>
      <c r="C71" s="39" t="s">
        <v>74</v>
      </c>
      <c r="D71" s="40">
        <v>45</v>
      </c>
      <c r="E71" s="39" t="s">
        <v>63</v>
      </c>
      <c r="F71" s="41" t="s">
        <v>58</v>
      </c>
      <c r="G71" s="39" t="s">
        <v>165</v>
      </c>
    </row>
    <row r="72" spans="1:7" x14ac:dyDescent="0.25">
      <c r="A72" s="39">
        <v>67</v>
      </c>
      <c r="B72" s="39" t="s">
        <v>150</v>
      </c>
      <c r="C72" s="39" t="s">
        <v>68</v>
      </c>
      <c r="D72" s="40">
        <v>46</v>
      </c>
      <c r="E72" s="39" t="s">
        <v>57</v>
      </c>
      <c r="F72" s="41" t="s">
        <v>58</v>
      </c>
      <c r="G72" s="39" t="s">
        <v>166</v>
      </c>
    </row>
    <row r="73" spans="1:7" x14ac:dyDescent="0.25">
      <c r="A73" s="39">
        <v>68</v>
      </c>
      <c r="B73" s="39" t="s">
        <v>151</v>
      </c>
      <c r="C73" s="39" t="s">
        <v>152</v>
      </c>
      <c r="D73" s="40">
        <v>46</v>
      </c>
      <c r="E73" s="39" t="s">
        <v>62</v>
      </c>
      <c r="F73" s="41" t="s">
        <v>58</v>
      </c>
      <c r="G73" s="39" t="s">
        <v>167</v>
      </c>
    </row>
    <row r="74" spans="1:7" x14ac:dyDescent="0.25">
      <c r="A74" s="39">
        <v>69</v>
      </c>
      <c r="B74" s="39" t="s">
        <v>153</v>
      </c>
      <c r="C74" s="39" t="s">
        <v>152</v>
      </c>
      <c r="D74" s="40">
        <v>46</v>
      </c>
      <c r="E74" s="39" t="s">
        <v>62</v>
      </c>
      <c r="F74" s="41" t="s">
        <v>58</v>
      </c>
      <c r="G74" s="39" t="s">
        <v>167</v>
      </c>
    </row>
    <row r="75" spans="1:7" x14ac:dyDescent="0.25">
      <c r="A75" s="39">
        <v>70</v>
      </c>
      <c r="B75" s="39" t="s">
        <v>154</v>
      </c>
      <c r="C75" s="39" t="s">
        <v>81</v>
      </c>
      <c r="D75" s="40">
        <v>46</v>
      </c>
      <c r="E75" s="39" t="s">
        <v>59</v>
      </c>
      <c r="F75" s="41" t="s">
        <v>58</v>
      </c>
      <c r="G75" s="39" t="s">
        <v>168</v>
      </c>
    </row>
    <row r="76" spans="1:7" x14ac:dyDescent="0.25">
      <c r="A76" s="39">
        <v>71</v>
      </c>
      <c r="B76" s="39" t="s">
        <v>155</v>
      </c>
      <c r="C76" s="39" t="s">
        <v>68</v>
      </c>
      <c r="D76" s="40">
        <v>46</v>
      </c>
      <c r="E76" s="39" t="s">
        <v>57</v>
      </c>
      <c r="F76" s="41" t="s">
        <v>58</v>
      </c>
      <c r="G76" s="39" t="s">
        <v>166</v>
      </c>
    </row>
  </sheetData>
  <autoFilter ref="B4:G60"/>
  <pageMargins left="0.7" right="0.7" top="0.75" bottom="0.75" header="0.51180555555555496" footer="0.51180555555555496"/>
  <pageSetup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Computation Template</vt:lpstr>
      <vt:lpstr>Availability</vt:lpstr>
      <vt:lpstr>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SuperFloi</dc:creator>
  <cp:lastModifiedBy>SuperFloi</cp:lastModifiedBy>
  <cp:revision>0</cp:revision>
  <dcterms:created xsi:type="dcterms:W3CDTF">2012-04-21T13:41:58Z</dcterms:created>
  <dcterms:modified xsi:type="dcterms:W3CDTF">2012-05-06T15:51:30Z</dcterms:modified>
</cp:coreProperties>
</file>