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446" activeTab="1"/>
  </bookViews>
  <sheets>
    <sheet name="Autocompute Template" sheetId="1" r:id="rId1"/>
    <sheet name="Availability" sheetId="2" r:id="rId2"/>
  </sheets>
  <definedNames>
    <definedName name="_xlnm._FilterDatabase" localSheetId="1" hidden="1">Availability!$B$4:$F$4</definedName>
    <definedName name="_xlnm._FilterDatabase">Availability!$B$4:$F$4</definedName>
  </definedNames>
  <calcPr calcId="145621" iterateDelta="1E-4"/>
</workbook>
</file>

<file path=xl/calcChain.xml><?xml version="1.0" encoding="utf-8"?>
<calcChain xmlns="http://schemas.openxmlformats.org/spreadsheetml/2006/main">
  <c r="D3" i="1" l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G35" i="1"/>
  <c r="F35" i="1"/>
  <c r="E35" i="1"/>
  <c r="D35" i="1"/>
  <c r="C35" i="1"/>
  <c r="B35" i="1"/>
  <c r="E23" i="1"/>
  <c r="F23" i="1" s="1"/>
  <c r="G23" i="1" s="1"/>
  <c r="D23" i="1"/>
  <c r="G8" i="1"/>
  <c r="D2" i="1"/>
  <c r="G1" i="1"/>
  <c r="G10" i="1" l="1"/>
  <c r="C8" i="1"/>
  <c r="D8" i="1"/>
  <c r="E8" i="1"/>
  <c r="F8" i="1"/>
  <c r="F10" i="1" l="1"/>
  <c r="E10" i="1"/>
  <c r="D10" i="1"/>
  <c r="C10" i="1"/>
  <c r="G11" i="1"/>
  <c r="G13" i="1" s="1"/>
  <c r="G15" i="1" s="1"/>
  <c r="G16" i="1" s="1"/>
  <c r="G19" i="1" l="1"/>
  <c r="G17" i="1"/>
  <c r="G20" i="1" s="1"/>
  <c r="C11" i="1"/>
  <c r="C13" i="1" s="1"/>
  <c r="C15" i="1" s="1"/>
  <c r="C16" i="1" s="1"/>
  <c r="D11" i="1"/>
  <c r="D13" i="1" s="1"/>
  <c r="D15" i="1" s="1"/>
  <c r="D16" i="1" s="1"/>
  <c r="E11" i="1"/>
  <c r="E13" i="1" s="1"/>
  <c r="E15" i="1" s="1"/>
  <c r="E16" i="1" s="1"/>
  <c r="F11" i="1"/>
  <c r="F13" i="1" s="1"/>
  <c r="F15" i="1" s="1"/>
  <c r="F16" i="1" s="1"/>
  <c r="F19" i="1" l="1"/>
  <c r="F17" i="1"/>
  <c r="F20" i="1" s="1"/>
  <c r="E19" i="1"/>
  <c r="E17" i="1"/>
  <c r="E20" i="1" s="1"/>
  <c r="D19" i="1"/>
  <c r="D17" i="1"/>
  <c r="D20" i="1" s="1"/>
  <c r="C19" i="1"/>
  <c r="C17" i="1"/>
  <c r="C20" i="1" s="1"/>
  <c r="C24" i="1" s="1"/>
  <c r="C36" i="1" s="1"/>
  <c r="C53" i="1" s="1"/>
  <c r="G32" i="1"/>
  <c r="G22" i="1"/>
  <c r="G24" i="1" s="1"/>
  <c r="G26" i="1" s="1"/>
  <c r="D28" i="1" l="1"/>
  <c r="D30" i="1" s="1"/>
  <c r="D22" i="1"/>
  <c r="D24" i="1" s="1"/>
  <c r="D36" i="1" s="1"/>
  <c r="E32" i="1"/>
  <c r="E28" i="1"/>
  <c r="E30" i="1" s="1"/>
  <c r="E22" i="1"/>
  <c r="E24" i="1" s="1"/>
  <c r="E36" i="1" s="1"/>
  <c r="F32" i="1"/>
  <c r="F28" i="1"/>
  <c r="F30" i="1" s="1"/>
  <c r="F22" i="1"/>
  <c r="F24" i="1" s="1"/>
  <c r="F36" i="1" s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6" i="1"/>
  <c r="G59" i="1"/>
  <c r="G58" i="1"/>
  <c r="G57" i="1"/>
  <c r="G56" i="1"/>
  <c r="G51" i="1"/>
  <c r="G37" i="1" l="1"/>
  <c r="G53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59" i="1"/>
  <c r="F58" i="1"/>
  <c r="F57" i="1"/>
  <c r="F56" i="1"/>
  <c r="F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59" i="1"/>
  <c r="E58" i="1"/>
  <c r="E57" i="1"/>
  <c r="E56" i="1"/>
  <c r="E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53" i="1" s="1"/>
  <c r="E53" i="1" l="1"/>
  <c r="F53" i="1"/>
</calcChain>
</file>

<file path=xl/sharedStrings.xml><?xml version="1.0" encoding="utf-8"?>
<sst xmlns="http://schemas.openxmlformats.org/spreadsheetml/2006/main" count="111" uniqueCount="66">
  <si>
    <t/>
  </si>
  <si>
    <t>NAME:</t>
  </si>
  <si>
    <t>UNIT AREA:</t>
  </si>
  <si>
    <t>TYPE:</t>
  </si>
  <si>
    <t>UNIT:</t>
  </si>
  <si>
    <t>LIST PRICE:</t>
  </si>
  <si>
    <t>TOWER :</t>
  </si>
  <si>
    <t>A</t>
  </si>
  <si>
    <t>Spot Cash</t>
  </si>
  <si>
    <t>Deferred Cash 20 Spot / 80</t>
  </si>
  <si>
    <t>20 (18 mos) / 80</t>
  </si>
  <si>
    <t>LIST PRICE</t>
  </si>
  <si>
    <t>STANDARD DISCOUNT</t>
  </si>
  <si>
    <t>DISCOUNT AMOUNT 1</t>
  </si>
  <si>
    <t>DISCOUNTED LIST PRICE</t>
  </si>
  <si>
    <t>PROMO DISCOUNT</t>
  </si>
  <si>
    <t>DISCOUNT AMOUNT 2</t>
  </si>
  <si>
    <t>ABSOLUTE VALUE DISCOUNT</t>
  </si>
  <si>
    <t>TOTAL DISCOUNTS</t>
  </si>
  <si>
    <t>FINAL DISCOUNTED LIST PRICE</t>
  </si>
  <si>
    <t>OTHER CHARGES (5.5%)</t>
  </si>
  <si>
    <t>* OTHER CHARGES = (Registration Fees, Documentary Stamp Tax from BIR, Transfer Tax Fees from City Treasurer, Water &amp; Meralco Meter Installation, Handling Fees, Miscellaneous Fees)</t>
  </si>
  <si>
    <r>
      <t xml:space="preserve">VAT (12%) </t>
    </r>
    <r>
      <rPr>
        <sz val="10"/>
        <rFont val="Arial"/>
        <family val="2"/>
        <charset val="1"/>
      </rPr>
      <t>(</t>
    </r>
    <r>
      <rPr>
        <i/>
        <sz val="10"/>
        <rFont val="Arial"/>
        <family val="2"/>
        <charset val="1"/>
      </rPr>
      <t>only if above 3,199,200</t>
    </r>
    <r>
      <rPr>
        <sz val="10"/>
        <rFont val="Arial"/>
        <family val="2"/>
        <charset val="1"/>
      </rPr>
      <t>)</t>
    </r>
  </si>
  <si>
    <t>TOTAL CONTRACT PRICE</t>
  </si>
  <si>
    <t>DOWN PAYMENT %</t>
  </si>
  <si>
    <t>-</t>
  </si>
  <si>
    <t>DOWN PAYMENT AMOUNT</t>
  </si>
  <si>
    <t>RESERVATION FEE (standard 25k per unit)</t>
  </si>
  <si>
    <t>NET DOWN PAYMENT</t>
  </si>
  <si>
    <t>DOWNPAYMENT TERM</t>
  </si>
  <si>
    <t>MONTHLY INVESTMENT</t>
  </si>
  <si>
    <t>INSTALLMENT %</t>
  </si>
  <si>
    <t>INSTALLMENT AMOUNT</t>
  </si>
  <si>
    <t>INSTALLMENT TERMS</t>
  </si>
  <si>
    <t>BALANCE %</t>
  </si>
  <si>
    <t>BALANCE AMOUNT</t>
  </si>
  <si>
    <r>
      <t xml:space="preserve">Retention Fee </t>
    </r>
    <r>
      <rPr>
        <b/>
        <i/>
        <sz val="10"/>
        <rFont val="Arial"/>
        <family val="2"/>
        <charset val="1"/>
      </rPr>
      <t>(upon turnover)</t>
    </r>
  </si>
  <si>
    <t>(upon turnover)</t>
  </si>
  <si>
    <t>TOTAL PROCEEDS</t>
  </si>
  <si>
    <t>Indicative Monthly Amortization</t>
  </si>
  <si>
    <t>Factor Rate</t>
  </si>
  <si>
    <t>8.75% fixed for 5 years, 5-year tenor</t>
  </si>
  <si>
    <t>8.75% fixed for 5 years, 10-year tenor</t>
  </si>
  <si>
    <t>8.75% fixed for 5 years, 15-year tenor</t>
  </si>
  <si>
    <t>8.75% fixed for 5 years, 20-year tenor</t>
  </si>
  <si>
    <t>*Bank Financing depends on bank rates</t>
  </si>
  <si>
    <r>
      <t xml:space="preserve">* all checks payable to </t>
    </r>
    <r>
      <rPr>
        <b/>
        <i/>
        <sz val="10"/>
        <rFont val="Arial"/>
        <family val="2"/>
        <charset val="1"/>
      </rPr>
      <t>SMDC</t>
    </r>
  </si>
  <si>
    <t>*This document does not constitute nor form part of any contract and is for information purposes only.</t>
  </si>
  <si>
    <t>Jazz - Tower A</t>
  </si>
  <si>
    <t>Unit No</t>
  </si>
  <si>
    <t>Unit Type</t>
  </si>
  <si>
    <t>Flr</t>
  </si>
  <si>
    <t>Unit Area</t>
  </si>
  <si>
    <t>List Price</t>
  </si>
  <si>
    <t>20.32 sqm.</t>
  </si>
  <si>
    <t>63.98 sqm.</t>
  </si>
  <si>
    <t xml:space="preserve">JAZZB010721
</t>
  </si>
  <si>
    <t xml:space="preserve">JAZZB012508
</t>
  </si>
  <si>
    <t xml:space="preserve">JAZZB012617
</t>
  </si>
  <si>
    <t xml:space="preserve">JAZZB014117
</t>
  </si>
  <si>
    <t xml:space="preserve">STUDIO
</t>
  </si>
  <si>
    <t xml:space="preserve">2 BR
</t>
  </si>
  <si>
    <t xml:space="preserve">2 BR WITH BALCONY
</t>
  </si>
  <si>
    <t>32.07 sqm.</t>
  </si>
  <si>
    <t>10 Spot / 20 (15 mos) / 70</t>
  </si>
  <si>
    <t>5 Spot / 25 (15 mos) / 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</si>
</sst>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mm/dd/yy"/>
    <numFmt numFmtId="165" formatCode="0.0%"/>
    <numFmt numFmtId="166" formatCode="mmmm\ d&quot;, &quot;yyyy"/>
    <numFmt numFmtId="167" formatCode="#,##0.0000000000"/>
    <numFmt numFmtId="168" formatCode="0.0000000"/>
  </numFmts>
  <fonts count="9" x14ac:knownFonts="1"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b/>
      <sz val="10"/>
      <name val="Arial"/>
      <family val="2"/>
      <charset val="1"/>
    </font>
    <font>
      <b/>
      <sz val="8"/>
      <name val="Arial"/>
      <family val="2"/>
      <charset val="1"/>
    </font>
    <font>
      <sz val="10"/>
      <color rgb="FF000000"/>
      <name val="Arial"/>
      <family val="2"/>
      <charset val="1"/>
    </font>
    <font>
      <sz val="7"/>
      <name val="Arial"/>
      <family val="2"/>
      <charset val="1"/>
    </font>
    <font>
      <i/>
      <sz val="10"/>
      <name val="Arial"/>
      <family val="2"/>
      <charset val="1"/>
    </font>
    <font>
      <b/>
      <i/>
      <sz val="10"/>
      <name val="Arial"/>
      <family val="2"/>
      <charset val="1"/>
    </font>
    <font>
      <b/>
      <sz val="11"/>
      <color rgb="FF00000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0000"/>
        <bgColor rgb="FF993300"/>
      </patternFill>
    </fill>
    <fill>
      <patternFill patternType="solid">
        <fgColor rgb="FF99CCFF"/>
        <bgColor rgb="FFCCCCFF"/>
      </patternFill>
    </fill>
    <fill>
      <patternFill patternType="solid">
        <fgColor rgb="FFCCCCFF"/>
        <bgColor rgb="FFC0C0C0"/>
      </patternFill>
    </fill>
    <fill>
      <patternFill patternType="solid">
        <fgColor rgb="FF000000"/>
        <bgColor rgb="FF003300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3" fontId="2" fillId="2" borderId="0" xfId="0" applyNumberFormat="1" applyFont="1" applyFill="1" applyBorder="1" applyAlignment="1" applyProtection="1">
      <alignment horizontal="right"/>
      <protection hidden="1"/>
    </xf>
    <xf numFmtId="3" fontId="2" fillId="0" borderId="0" xfId="0" applyNumberFormat="1" applyFont="1" applyBorder="1" applyAlignment="1" applyProtection="1">
      <alignment horizontal="center"/>
      <protection hidden="1"/>
    </xf>
    <xf numFmtId="3" fontId="2" fillId="0" borderId="0" xfId="0" applyNumberFormat="1" applyFont="1" applyBorder="1" applyAlignment="1" applyProtection="1">
      <alignment horizontal="right"/>
      <protection hidden="1"/>
    </xf>
    <xf numFmtId="0" fontId="0" fillId="3" borderId="0" xfId="0" applyFont="1" applyFill="1" applyAlignment="1">
      <alignment horizontal="center"/>
    </xf>
    <xf numFmtId="3" fontId="2" fillId="2" borderId="1" xfId="0" applyNumberFormat="1" applyFont="1" applyFill="1" applyBorder="1" applyAlignment="1" applyProtection="1">
      <alignment horizontal="right"/>
      <protection hidden="1"/>
    </xf>
    <xf numFmtId="3" fontId="4" fillId="4" borderId="2" xfId="0" applyNumberFormat="1" applyFont="1" applyFill="1" applyBorder="1" applyAlignment="1" applyProtection="1">
      <alignment horizontal="center"/>
      <protection hidden="1"/>
    </xf>
    <xf numFmtId="3" fontId="2" fillId="0" borderId="0" xfId="0" applyNumberFormat="1" applyFont="1" applyBorder="1" applyProtection="1">
      <protection hidden="1"/>
    </xf>
    <xf numFmtId="3" fontId="2" fillId="0" borderId="3" xfId="0" applyNumberFormat="1" applyFont="1" applyBorder="1" applyProtection="1">
      <protection hidden="1"/>
    </xf>
    <xf numFmtId="4" fontId="0" fillId="0" borderId="3" xfId="0" applyNumberFormat="1" applyFont="1" applyBorder="1" applyProtection="1">
      <protection hidden="1"/>
    </xf>
    <xf numFmtId="9" fontId="2" fillId="0" borderId="3" xfId="0" applyNumberFormat="1" applyFont="1" applyBorder="1" applyProtection="1">
      <protection hidden="1"/>
    </xf>
    <xf numFmtId="4" fontId="2" fillId="0" borderId="3" xfId="0" applyNumberFormat="1" applyFont="1" applyBorder="1" applyProtection="1">
      <protection hidden="1"/>
    </xf>
    <xf numFmtId="165" fontId="2" fillId="0" borderId="3" xfId="0" applyNumberFormat="1" applyFont="1" applyBorder="1" applyProtection="1">
      <protection hidden="1"/>
    </xf>
    <xf numFmtId="4" fontId="0" fillId="0" borderId="3" xfId="0" applyNumberFormat="1" applyFont="1" applyBorder="1" applyAlignment="1" applyProtection="1">
      <alignment horizontal="right"/>
      <protection hidden="1"/>
    </xf>
    <xf numFmtId="3" fontId="5" fillId="0" borderId="3" xfId="0" applyNumberFormat="1" applyFont="1" applyBorder="1" applyProtection="1">
      <protection hidden="1"/>
    </xf>
    <xf numFmtId="4" fontId="2" fillId="0" borderId="3" xfId="0" applyNumberFormat="1" applyFont="1" applyBorder="1" applyAlignment="1" applyProtection="1">
      <alignment horizontal="right"/>
      <protection hidden="1"/>
    </xf>
    <xf numFmtId="9" fontId="0" fillId="0" borderId="3" xfId="0" applyNumberFormat="1" applyFont="1" applyBorder="1" applyAlignment="1" applyProtection="1">
      <alignment horizontal="right"/>
      <protection hidden="1"/>
    </xf>
    <xf numFmtId="3" fontId="0" fillId="0" borderId="3" xfId="0" applyNumberFormat="1" applyFont="1" applyBorder="1" applyAlignment="1" applyProtection="1">
      <alignment horizontal="right"/>
      <protection hidden="1"/>
    </xf>
    <xf numFmtId="166" fontId="2" fillId="0" borderId="3" xfId="0" applyNumberFormat="1" applyFont="1" applyBorder="1" applyAlignment="1" applyProtection="1">
      <alignment horizontal="center"/>
      <protection hidden="1"/>
    </xf>
    <xf numFmtId="4" fontId="6" fillId="0" borderId="3" xfId="0" applyNumberFormat="1" applyFont="1" applyBorder="1" applyAlignment="1" applyProtection="1">
      <alignment horizontal="right"/>
      <protection hidden="1"/>
    </xf>
    <xf numFmtId="3" fontId="0" fillId="6" borderId="4" xfId="0" applyNumberFormat="1" applyFont="1" applyFill="1" applyBorder="1" applyProtection="1">
      <protection hidden="1"/>
    </xf>
    <xf numFmtId="3" fontId="0" fillId="6" borderId="0" xfId="0" applyNumberFormat="1" applyFont="1" applyFill="1" applyBorder="1" applyProtection="1">
      <protection hidden="1"/>
    </xf>
    <xf numFmtId="3" fontId="0" fillId="0" borderId="0" xfId="0" applyNumberFormat="1" applyFont="1" applyBorder="1" applyProtection="1">
      <protection hidden="1"/>
    </xf>
    <xf numFmtId="167" fontId="0" fillId="0" borderId="0" xfId="0" applyNumberFormat="1" applyFont="1" applyBorder="1" applyAlignment="1" applyProtection="1">
      <alignment horizontal="center"/>
      <protection hidden="1"/>
    </xf>
    <xf numFmtId="4" fontId="0" fillId="0" borderId="0" xfId="0" applyNumberFormat="1" applyFont="1" applyBorder="1" applyProtection="1">
      <protection hidden="1"/>
    </xf>
    <xf numFmtId="4" fontId="7" fillId="0" borderId="0" xfId="0" applyNumberFormat="1" applyFont="1" applyBorder="1" applyProtection="1">
      <protection hidden="1"/>
    </xf>
    <xf numFmtId="3" fontId="7" fillId="0" borderId="0" xfId="0" applyNumberFormat="1" applyFont="1" applyBorder="1" applyProtection="1">
      <protection hidden="1"/>
    </xf>
    <xf numFmtId="0" fontId="0" fillId="0" borderId="0" xfId="0" applyFont="1" applyProtection="1">
      <protection hidden="1"/>
    </xf>
    <xf numFmtId="4" fontId="6" fillId="0" borderId="0" xfId="0" applyNumberFormat="1" applyFont="1" applyBorder="1" applyAlignment="1" applyProtection="1">
      <alignment horizontal="left"/>
      <protection hidden="1"/>
    </xf>
    <xf numFmtId="168" fontId="0" fillId="0" borderId="0" xfId="0" applyNumberFormat="1" applyFont="1" applyBorder="1" applyAlignment="1" applyProtection="1">
      <alignment horizontal="center"/>
      <protection hidden="1"/>
    </xf>
    <xf numFmtId="168" fontId="0" fillId="0" borderId="0" xfId="0" applyNumberFormat="1" applyFont="1" applyAlignment="1" applyProtection="1">
      <alignment horizontal="center"/>
      <protection hidden="1"/>
    </xf>
    <xf numFmtId="0" fontId="1" fillId="0" borderId="0" xfId="1" applyAlignment="1">
      <alignment horizontal="center"/>
    </xf>
    <xf numFmtId="0" fontId="1" fillId="0" borderId="0" xfId="1"/>
    <xf numFmtId="0" fontId="8" fillId="0" borderId="0" xfId="1" applyFont="1" applyAlignment="1">
      <alignment horizontal="left"/>
    </xf>
    <xf numFmtId="0" fontId="8" fillId="0" borderId="0" xfId="1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 wrapText="1"/>
    </xf>
    <xf numFmtId="3" fontId="2" fillId="6" borderId="3" xfId="0" applyNumberFormat="1" applyFont="1" applyFill="1" applyBorder="1" applyAlignment="1" applyProtection="1">
      <alignment horizontal="center" vertical="center"/>
      <protection hidden="1"/>
    </xf>
    <xf numFmtId="4" fontId="7" fillId="0" borderId="0" xfId="0" applyNumberFormat="1" applyFont="1" applyBorder="1" applyProtection="1">
      <protection hidden="1"/>
    </xf>
    <xf numFmtId="3" fontId="2" fillId="0" borderId="0" xfId="0" applyNumberFormat="1" applyFont="1" applyBorder="1" applyAlignment="1" applyProtection="1">
      <alignment wrapText="1"/>
      <protection hidden="1"/>
    </xf>
    <xf numFmtId="3" fontId="2" fillId="0" borderId="0" xfId="0" applyNumberFormat="1" applyFont="1" applyBorder="1" applyAlignment="1" applyProtection="1">
      <alignment horizontal="center"/>
      <protection hidden="1"/>
    </xf>
    <xf numFmtId="3" fontId="3" fillId="0" borderId="1" xfId="0" applyNumberFormat="1" applyFont="1" applyBorder="1" applyAlignment="1" applyProtection="1">
      <alignment horizontal="center" vertical="center"/>
      <protection hidden="1"/>
    </xf>
    <xf numFmtId="3" fontId="2" fillId="5" borderId="3" xfId="0" applyNumberFormat="1" applyFont="1" applyFill="1" applyBorder="1" applyAlignment="1" applyProtection="1">
      <alignment horizontal="center" vertical="center" wrapText="1"/>
      <protection hidden="1"/>
    </xf>
    <xf numFmtId="0" fontId="2" fillId="5" borderId="3" xfId="0" applyFont="1" applyFill="1" applyBorder="1" applyAlignment="1" applyProtection="1">
      <alignment horizontal="center" vertical="center" wrapText="1"/>
      <protection hidden="1"/>
    </xf>
    <xf numFmtId="164" fontId="2" fillId="5" borderId="3" xfId="0" applyNumberFormat="1" applyFont="1" applyFill="1" applyBorder="1" applyAlignment="1" applyProtection="1">
      <alignment horizontal="center" vertical="center" wrapText="1"/>
      <protection hidden="1"/>
    </xf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199373</xdr:colOff>
      <xdr:row>0</xdr:row>
      <xdr:rowOff>0</xdr:rowOff>
    </xdr:from>
    <xdr:to>
      <xdr:col>1</xdr:col>
      <xdr:colOff>1735084</xdr:colOff>
      <xdr:row>4</xdr:row>
      <xdr:rowOff>78840</xdr:rowOff>
    </xdr:to>
    <xdr:pic>
      <xdr:nvPicPr>
        <xdr:cNvPr id="2" name="Graphics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7000" y="0"/>
          <a:ext cx="1746360" cy="764280"/>
        </a:xfrm>
        <a:prstGeom prst="rect">
          <a:avLst/>
        </a:prstGeom>
      </xdr:spPr>
    </xdr:pic>
    <xdr:clientData/>
  </xdr:twoCellAnchor>
  <xdr:twoCellAnchor editAs="absolute">
    <xdr:from>
      <xdr:col>1</xdr:col>
      <xdr:colOff>1763164</xdr:colOff>
      <xdr:row>0</xdr:row>
      <xdr:rowOff>38160</xdr:rowOff>
    </xdr:from>
    <xdr:to>
      <xdr:col>1</xdr:col>
      <xdr:colOff>2927212</xdr:colOff>
      <xdr:row>3</xdr:row>
      <xdr:rowOff>93600</xdr:rowOff>
    </xdr:to>
    <xdr:pic>
      <xdr:nvPicPr>
        <xdr:cNvPr id="3" name="Graphics 3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81440" y="38160"/>
          <a:ext cx="1315080" cy="5695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466615</xdr:colOff>
      <xdr:row>1</xdr:row>
      <xdr:rowOff>52963</xdr:rowOff>
    </xdr:from>
    <xdr:to>
      <xdr:col>19</xdr:col>
      <xdr:colOff>62145</xdr:colOff>
      <xdr:row>35</xdr:row>
      <xdr:rowOff>81043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16014" y="245295"/>
          <a:ext cx="7572718" cy="61826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62"/>
  <sheetViews>
    <sheetView zoomScale="104" zoomScaleNormal="104" workbookViewId="0">
      <selection activeCell="G2" sqref="G2"/>
    </sheetView>
  </sheetViews>
  <sheetFormatPr defaultRowHeight="12.75" x14ac:dyDescent="0.2"/>
  <cols>
    <col min="1" max="1" width="3.140625" bestFit="1" customWidth="1"/>
    <col min="2" max="2" width="44.140625"/>
    <col min="3" max="7" width="14.42578125"/>
    <col min="8" max="1025" width="11.5703125"/>
  </cols>
  <sheetData>
    <row r="1" spans="2:7" ht="13.5" customHeight="1" x14ac:dyDescent="0.2">
      <c r="B1" s="39" t="s">
        <v>0</v>
      </c>
      <c r="C1" s="1" t="s">
        <v>1</v>
      </c>
      <c r="D1" s="40"/>
      <c r="E1" s="40"/>
      <c r="F1" s="3" t="s">
        <v>2</v>
      </c>
      <c r="G1" s="2" t="str">
        <f>VLOOKUP($G$2,Availability!B5:F9,4,0)</f>
        <v>20.32 sqm.</v>
      </c>
    </row>
    <row r="2" spans="2:7" x14ac:dyDescent="0.2">
      <c r="B2" s="39"/>
      <c r="C2" s="1" t="s">
        <v>3</v>
      </c>
      <c r="D2" s="40" t="str">
        <f>VLOOKUP($G$2,Availability!B5:F9,2,0)</f>
        <v xml:space="preserve">STUDIO
</v>
      </c>
      <c r="E2" s="40"/>
      <c r="F2" s="3" t="s">
        <v>4</v>
      </c>
      <c r="G2" s="4" t="s">
        <v>56</v>
      </c>
    </row>
    <row r="3" spans="2:7" x14ac:dyDescent="0.2">
      <c r="B3" s="39"/>
      <c r="C3" s="1" t="s">
        <v>5</v>
      </c>
      <c r="D3" s="40">
        <f>VLOOKUP($G$2,Availability!B5:F9,5,0)</f>
        <v>2479328.2400000002</v>
      </c>
      <c r="E3" s="40"/>
      <c r="F3" s="3" t="s">
        <v>6</v>
      </c>
      <c r="G3" s="2" t="s">
        <v>7</v>
      </c>
    </row>
    <row r="4" spans="2:7" x14ac:dyDescent="0.2">
      <c r="B4" s="39"/>
      <c r="C4" s="5"/>
      <c r="D4" s="41"/>
      <c r="E4" s="41"/>
      <c r="F4" s="41"/>
      <c r="G4" s="41"/>
    </row>
    <row r="5" spans="2:7" x14ac:dyDescent="0.2">
      <c r="B5" s="39"/>
      <c r="C5" s="6">
        <v>1</v>
      </c>
      <c r="D5" s="6">
        <v>2</v>
      </c>
      <c r="E5" s="6">
        <v>3</v>
      </c>
      <c r="F5" s="6">
        <v>4</v>
      </c>
      <c r="G5" s="6">
        <v>5</v>
      </c>
    </row>
    <row r="6" spans="2:7" ht="13.5" customHeight="1" x14ac:dyDescent="0.2">
      <c r="B6" s="39"/>
      <c r="C6" s="42" t="s">
        <v>8</v>
      </c>
      <c r="D6" s="43" t="s">
        <v>9</v>
      </c>
      <c r="E6" s="43" t="s">
        <v>64</v>
      </c>
      <c r="F6" s="44" t="s">
        <v>65</v>
      </c>
      <c r="G6" s="42" t="s">
        <v>10</v>
      </c>
    </row>
    <row r="7" spans="2:7" x14ac:dyDescent="0.2">
      <c r="B7" s="7"/>
      <c r="C7" s="42"/>
      <c r="D7" s="43"/>
      <c r="E7" s="43"/>
      <c r="F7" s="43"/>
      <c r="G7" s="42"/>
    </row>
    <row r="8" spans="2:7" x14ac:dyDescent="0.2">
      <c r="B8" s="8" t="s">
        <v>11</v>
      </c>
      <c r="C8" s="9">
        <f>D3</f>
        <v>2479328.2400000002</v>
      </c>
      <c r="D8" s="9">
        <f>D3</f>
        <v>2479328.2400000002</v>
      </c>
      <c r="E8" s="9">
        <f>D3</f>
        <v>2479328.2400000002</v>
      </c>
      <c r="F8" s="9">
        <f>D3</f>
        <v>2479328.2400000002</v>
      </c>
      <c r="G8" s="9">
        <f>D3</f>
        <v>2479328.2400000002</v>
      </c>
    </row>
    <row r="9" spans="2:7" x14ac:dyDescent="0.2">
      <c r="B9" s="10" t="s">
        <v>12</v>
      </c>
      <c r="C9" s="10">
        <v>0.12</v>
      </c>
      <c r="D9" s="10">
        <v>0.05</v>
      </c>
      <c r="E9" s="10">
        <v>0.02</v>
      </c>
      <c r="F9" s="10">
        <v>0.01</v>
      </c>
      <c r="G9" s="10">
        <v>0</v>
      </c>
    </row>
    <row r="10" spans="2:7" x14ac:dyDescent="0.2">
      <c r="B10" s="10" t="s">
        <v>13</v>
      </c>
      <c r="C10" s="11">
        <f>C8*C9</f>
        <v>297519.38880000002</v>
      </c>
      <c r="D10" s="11">
        <f>D8*D9</f>
        <v>123966.41200000001</v>
      </c>
      <c r="E10" s="11">
        <f>E8*E9</f>
        <v>49586.564800000007</v>
      </c>
      <c r="F10" s="11">
        <f>F8*F9</f>
        <v>24793.282400000004</v>
      </c>
      <c r="G10" s="11">
        <f>G8*G9</f>
        <v>0</v>
      </c>
    </row>
    <row r="11" spans="2:7" x14ac:dyDescent="0.2">
      <c r="B11" s="10" t="s">
        <v>14</v>
      </c>
      <c r="C11" s="9">
        <f>C8-C10</f>
        <v>2181808.8512000004</v>
      </c>
      <c r="D11" s="9">
        <f>D8-D10</f>
        <v>2355361.8280000002</v>
      </c>
      <c r="E11" s="9">
        <f>E8-E10</f>
        <v>2429741.6752000004</v>
      </c>
      <c r="F11" s="9">
        <f>F8-F10</f>
        <v>2454534.9576000003</v>
      </c>
      <c r="G11" s="9">
        <f>G8-G10</f>
        <v>2479328.2400000002</v>
      </c>
    </row>
    <row r="12" spans="2:7" x14ac:dyDescent="0.2">
      <c r="B12" s="10" t="s">
        <v>15</v>
      </c>
      <c r="C12" s="12">
        <v>0.03</v>
      </c>
      <c r="D12" s="12">
        <v>0.03</v>
      </c>
      <c r="E12" s="12">
        <v>0.03</v>
      </c>
      <c r="F12" s="12">
        <v>0.03</v>
      </c>
      <c r="G12" s="12">
        <v>0.03</v>
      </c>
    </row>
    <row r="13" spans="2:7" x14ac:dyDescent="0.2">
      <c r="B13" s="8" t="s">
        <v>16</v>
      </c>
      <c r="C13" s="11">
        <f>C12*C11</f>
        <v>65454.265536000006</v>
      </c>
      <c r="D13" s="11">
        <f>D12*D11</f>
        <v>70660.85484</v>
      </c>
      <c r="E13" s="11">
        <f>E12*E11</f>
        <v>72892.250256000014</v>
      </c>
      <c r="F13" s="11">
        <f>F12*F11</f>
        <v>73636.048728000009</v>
      </c>
      <c r="G13" s="11">
        <f>G12*G11</f>
        <v>74379.847200000004</v>
      </c>
    </row>
    <row r="14" spans="2:7" x14ac:dyDescent="0.2">
      <c r="B14" s="8" t="s">
        <v>17</v>
      </c>
      <c r="C14" s="13"/>
      <c r="D14" s="13"/>
      <c r="E14" s="13"/>
      <c r="F14" s="13"/>
      <c r="G14" s="13"/>
    </row>
    <row r="15" spans="2:7" x14ac:dyDescent="0.2">
      <c r="B15" s="8" t="s">
        <v>18</v>
      </c>
      <c r="C15" s="13">
        <f>C10+C13+C14</f>
        <v>362973.65433600004</v>
      </c>
      <c r="D15" s="13">
        <f>D10+D13+D14</f>
        <v>194627.26684</v>
      </c>
      <c r="E15" s="13">
        <f>E10+E13+E14</f>
        <v>122478.81505600002</v>
      </c>
      <c r="F15" s="13">
        <f>F10+F13+F14</f>
        <v>98429.33112800002</v>
      </c>
      <c r="G15" s="13">
        <f>G10+G13+G14</f>
        <v>74379.847200000004</v>
      </c>
    </row>
    <row r="16" spans="2:7" x14ac:dyDescent="0.2">
      <c r="B16" s="8" t="s">
        <v>19</v>
      </c>
      <c r="C16" s="11">
        <f>C8-C15</f>
        <v>2116354.5856640004</v>
      </c>
      <c r="D16" s="11">
        <f>D8-D15</f>
        <v>2284700.9731600001</v>
      </c>
      <c r="E16" s="11">
        <f>E8-E15</f>
        <v>2356849.4249440003</v>
      </c>
      <c r="F16" s="11">
        <f>F8-F15</f>
        <v>2380898.9088720004</v>
      </c>
      <c r="G16" s="11">
        <f>G8-G15</f>
        <v>2404948.3928</v>
      </c>
    </row>
    <row r="17" spans="2:7" x14ac:dyDescent="0.2">
      <c r="B17" s="8" t="s">
        <v>20</v>
      </c>
      <c r="C17" s="9">
        <f>C16*0.055</f>
        <v>116399.50221152003</v>
      </c>
      <c r="D17" s="9">
        <f>D16*0.055</f>
        <v>125658.5535238</v>
      </c>
      <c r="E17" s="9">
        <f>E16*0.055</f>
        <v>129626.71837192001</v>
      </c>
      <c r="F17" s="9">
        <f>F16*0.055</f>
        <v>130949.43998796002</v>
      </c>
      <c r="G17" s="9">
        <f>G16*0.055</f>
        <v>132272.16160399999</v>
      </c>
    </row>
    <row r="18" spans="2:7" x14ac:dyDescent="0.2">
      <c r="B18" s="14" t="s">
        <v>21</v>
      </c>
      <c r="C18" s="13"/>
      <c r="D18" s="9"/>
      <c r="E18" s="9"/>
      <c r="F18" s="9"/>
      <c r="G18" s="9"/>
    </row>
    <row r="19" spans="2:7" x14ac:dyDescent="0.2">
      <c r="B19" s="8" t="s">
        <v>22</v>
      </c>
      <c r="C19" s="9">
        <f>IF(C16&gt;3199200,C16*0.12,0)</f>
        <v>0</v>
      </c>
      <c r="D19" s="9">
        <f>IF(D16&gt;3199200,D16*0.12,0)</f>
        <v>0</v>
      </c>
      <c r="E19" s="9">
        <f>IF(E16&gt;3199200,E16*0.12,0)</f>
        <v>0</v>
      </c>
      <c r="F19" s="9">
        <f>IF(F16&gt;3199200,F16*0.12,0)</f>
        <v>0</v>
      </c>
      <c r="G19" s="9">
        <f>IF(G16&gt;3199200,G16*0.12,0)</f>
        <v>0</v>
      </c>
    </row>
    <row r="20" spans="2:7" x14ac:dyDescent="0.2">
      <c r="B20" s="8" t="s">
        <v>23</v>
      </c>
      <c r="C20" s="15">
        <f>C16+C17+C19</f>
        <v>2232754.0878755203</v>
      </c>
      <c r="D20" s="15">
        <f>D16+D17+D19</f>
        <v>2410359.5266837999</v>
      </c>
      <c r="E20" s="15">
        <f>E16+E17+E19</f>
        <v>2486476.1433159201</v>
      </c>
      <c r="F20" s="15">
        <f>F16+F17+F19</f>
        <v>2511848.3488599602</v>
      </c>
      <c r="G20" s="15">
        <f>G16+G17+G19</f>
        <v>2537220.5544039998</v>
      </c>
    </row>
    <row r="21" spans="2:7" x14ac:dyDescent="0.2">
      <c r="B21" s="10" t="s">
        <v>24</v>
      </c>
      <c r="C21" s="13" t="s">
        <v>25</v>
      </c>
      <c r="D21" s="16">
        <v>0.2</v>
      </c>
      <c r="E21" s="16">
        <v>0.1</v>
      </c>
      <c r="F21" s="16">
        <v>0.05</v>
      </c>
      <c r="G21" s="16">
        <v>0.2</v>
      </c>
    </row>
    <row r="22" spans="2:7" x14ac:dyDescent="0.2">
      <c r="B22" s="8" t="s">
        <v>26</v>
      </c>
      <c r="C22" s="13" t="s">
        <v>25</v>
      </c>
      <c r="D22" s="13">
        <f>D20*D21</f>
        <v>482071.90533675998</v>
      </c>
      <c r="E22" s="13">
        <f>E20*E21</f>
        <v>248647.61433159202</v>
      </c>
      <c r="F22" s="13">
        <f>F20*F21</f>
        <v>125592.41744299802</v>
      </c>
      <c r="G22" s="13">
        <f>G20*G21</f>
        <v>507444.1108808</v>
      </c>
    </row>
    <row r="23" spans="2:7" x14ac:dyDescent="0.2">
      <c r="B23" s="8" t="s">
        <v>27</v>
      </c>
      <c r="C23" s="15">
        <v>25000</v>
      </c>
      <c r="D23" s="15">
        <f>C23</f>
        <v>25000</v>
      </c>
      <c r="E23" s="15">
        <f>C23</f>
        <v>25000</v>
      </c>
      <c r="F23" s="15">
        <f>E23</f>
        <v>25000</v>
      </c>
      <c r="G23" s="15">
        <f>F23</f>
        <v>25000</v>
      </c>
    </row>
    <row r="24" spans="2:7" x14ac:dyDescent="0.2">
      <c r="B24" s="8" t="s">
        <v>28</v>
      </c>
      <c r="C24" s="15">
        <f>C20-25000-C33</f>
        <v>2157754.0878755203</v>
      </c>
      <c r="D24" s="15">
        <f>D22-25000</f>
        <v>457071.90533675998</v>
      </c>
      <c r="E24" s="15">
        <f>E22-25000</f>
        <v>223647.61433159202</v>
      </c>
      <c r="F24" s="15">
        <f>F22-25000</f>
        <v>100592.41744299802</v>
      </c>
      <c r="G24" s="15">
        <f>G22-25000</f>
        <v>482444.1108808</v>
      </c>
    </row>
    <row r="25" spans="2:7" x14ac:dyDescent="0.2">
      <c r="B25" s="8" t="s">
        <v>29</v>
      </c>
      <c r="C25" s="15" t="s">
        <v>25</v>
      </c>
      <c r="D25" s="13" t="s">
        <v>25</v>
      </c>
      <c r="E25" s="13" t="s">
        <v>25</v>
      </c>
      <c r="F25" s="13" t="s">
        <v>25</v>
      </c>
      <c r="G25" s="17">
        <v>15</v>
      </c>
    </row>
    <row r="26" spans="2:7" x14ac:dyDescent="0.2">
      <c r="B26" s="8" t="s">
        <v>30</v>
      </c>
      <c r="C26" s="15" t="s">
        <v>25</v>
      </c>
      <c r="D26" s="13" t="s">
        <v>25</v>
      </c>
      <c r="E26" s="13" t="s">
        <v>25</v>
      </c>
      <c r="F26" s="13" t="s">
        <v>25</v>
      </c>
      <c r="G26" s="15">
        <f>G24/G25</f>
        <v>32162.940725386667</v>
      </c>
    </row>
    <row r="27" spans="2:7" x14ac:dyDescent="0.2">
      <c r="B27" s="10" t="s">
        <v>31</v>
      </c>
      <c r="C27" s="13" t="s">
        <v>25</v>
      </c>
      <c r="D27" s="16">
        <v>0.8</v>
      </c>
      <c r="E27" s="16">
        <v>0.2</v>
      </c>
      <c r="F27" s="16">
        <v>0.25</v>
      </c>
      <c r="G27" s="13" t="s">
        <v>25</v>
      </c>
    </row>
    <row r="28" spans="2:7" x14ac:dyDescent="0.2">
      <c r="B28" s="8" t="s">
        <v>32</v>
      </c>
      <c r="C28" s="13" t="s">
        <v>25</v>
      </c>
      <c r="D28" s="13">
        <f>D27*D20</f>
        <v>1928287.6213470399</v>
      </c>
      <c r="E28" s="13">
        <f>E20*E27</f>
        <v>497295.22866318404</v>
      </c>
      <c r="F28" s="13">
        <f>F20*F27</f>
        <v>627962.08721499005</v>
      </c>
      <c r="G28" s="13" t="s">
        <v>25</v>
      </c>
    </row>
    <row r="29" spans="2:7" x14ac:dyDescent="0.2">
      <c r="B29" s="8" t="s">
        <v>33</v>
      </c>
      <c r="C29" s="13" t="s">
        <v>25</v>
      </c>
      <c r="D29" s="17">
        <v>15</v>
      </c>
      <c r="E29" s="17">
        <v>15</v>
      </c>
      <c r="F29" s="17">
        <v>15</v>
      </c>
      <c r="G29" s="13" t="s">
        <v>25</v>
      </c>
    </row>
    <row r="30" spans="2:7" x14ac:dyDescent="0.2">
      <c r="B30" s="8" t="s">
        <v>30</v>
      </c>
      <c r="C30" s="13" t="s">
        <v>25</v>
      </c>
      <c r="D30" s="15">
        <f>D28/D29</f>
        <v>128552.50808980266</v>
      </c>
      <c r="E30" s="15">
        <f>E28/E29</f>
        <v>33153.015244212271</v>
      </c>
      <c r="F30" s="15">
        <f>F28/F29</f>
        <v>41864.139147666006</v>
      </c>
      <c r="G30" s="13" t="s">
        <v>25</v>
      </c>
    </row>
    <row r="31" spans="2:7" x14ac:dyDescent="0.2">
      <c r="B31" s="10" t="s">
        <v>34</v>
      </c>
      <c r="C31" s="13" t="s">
        <v>25</v>
      </c>
      <c r="D31" s="16" t="s">
        <v>25</v>
      </c>
      <c r="E31" s="16">
        <v>0.7</v>
      </c>
      <c r="F31" s="16">
        <v>0.7</v>
      </c>
      <c r="G31" s="16">
        <v>0.8</v>
      </c>
    </row>
    <row r="32" spans="2:7" x14ac:dyDescent="0.2">
      <c r="B32" s="8" t="s">
        <v>35</v>
      </c>
      <c r="C32" s="13" t="s">
        <v>25</v>
      </c>
      <c r="D32" s="16" t="s">
        <v>25</v>
      </c>
      <c r="E32" s="13">
        <f>E20*E31</f>
        <v>1740533.3003211441</v>
      </c>
      <c r="F32" s="13">
        <f>F20*F31</f>
        <v>1758293.844201972</v>
      </c>
      <c r="G32" s="13">
        <f>G20*G31</f>
        <v>2029776.4435232</v>
      </c>
    </row>
    <row r="33" spans="1:7" x14ac:dyDescent="0.2">
      <c r="B33" s="8" t="s">
        <v>36</v>
      </c>
      <c r="C33" s="15">
        <v>50000</v>
      </c>
      <c r="D33" s="13" t="s">
        <v>25</v>
      </c>
      <c r="E33" s="13" t="s">
        <v>25</v>
      </c>
      <c r="F33" s="13" t="s">
        <v>25</v>
      </c>
      <c r="G33" s="13" t="s">
        <v>25</v>
      </c>
    </row>
    <row r="34" spans="1:7" x14ac:dyDescent="0.2">
      <c r="B34" s="37"/>
      <c r="C34" s="37"/>
      <c r="D34" s="37"/>
      <c r="E34" s="37"/>
      <c r="F34" s="37"/>
      <c r="G34" s="37"/>
    </row>
    <row r="35" spans="1:7" x14ac:dyDescent="0.2">
      <c r="A35">
        <v>0</v>
      </c>
      <c r="B35" s="18">
        <f t="shared" ref="B35:B52" ca="1" si="0">EDATE(NOW(),A35)</f>
        <v>41039</v>
      </c>
      <c r="C35" s="9">
        <f>$C$23</f>
        <v>25000</v>
      </c>
      <c r="D35" s="9">
        <f>$C$23</f>
        <v>25000</v>
      </c>
      <c r="E35" s="9">
        <f>$C$23</f>
        <v>25000</v>
      </c>
      <c r="F35" s="9">
        <f>$C$23</f>
        <v>25000</v>
      </c>
      <c r="G35" s="9">
        <f>$C$23</f>
        <v>25000</v>
      </c>
    </row>
    <row r="36" spans="1:7" x14ac:dyDescent="0.2">
      <c r="A36">
        <v>1</v>
      </c>
      <c r="B36" s="18">
        <f t="shared" ca="1" si="0"/>
        <v>41070</v>
      </c>
      <c r="C36" s="9">
        <f>IF($C$23=15000,(C24+10000),C24)</f>
        <v>2157754.0878755203</v>
      </c>
      <c r="D36" s="9">
        <f>IF($C$23=15000,(D24+10000),D24)</f>
        <v>457071.90533675998</v>
      </c>
      <c r="E36" s="9">
        <f>IF($C$23=15000,(E24+10000),E24)</f>
        <v>223647.61433159202</v>
      </c>
      <c r="F36" s="9">
        <f>IF($C$23=15000,(F24+10000),F24)</f>
        <v>100592.41744299802</v>
      </c>
      <c r="G36" s="9">
        <f>IF($C$23=15000,(G26+5000),G26)</f>
        <v>32162.940725386667</v>
      </c>
    </row>
    <row r="37" spans="1:7" x14ac:dyDescent="0.2">
      <c r="A37">
        <v>2</v>
      </c>
      <c r="B37" s="18">
        <f t="shared" ca="1" si="0"/>
        <v>41100</v>
      </c>
      <c r="C37" s="13" t="s">
        <v>25</v>
      </c>
      <c r="D37" s="9">
        <f>D30</f>
        <v>128552.50808980266</v>
      </c>
      <c r="E37" s="9">
        <f>E30</f>
        <v>33153.015244212271</v>
      </c>
      <c r="F37" s="9">
        <f>F30</f>
        <v>41864.139147666006</v>
      </c>
      <c r="G37" s="9">
        <f>G36</f>
        <v>32162.940725386667</v>
      </c>
    </row>
    <row r="38" spans="1:7" x14ac:dyDescent="0.2">
      <c r="A38">
        <v>3</v>
      </c>
      <c r="B38" s="18">
        <f t="shared" ca="1" si="0"/>
        <v>41131</v>
      </c>
      <c r="C38" s="13" t="s">
        <v>25</v>
      </c>
      <c r="D38" s="9">
        <f t="shared" ref="D38:F51" si="1">D$30</f>
        <v>128552.50808980266</v>
      </c>
      <c r="E38" s="9">
        <f t="shared" si="1"/>
        <v>33153.015244212271</v>
      </c>
      <c r="F38" s="9">
        <f t="shared" si="1"/>
        <v>41864.139147666006</v>
      </c>
      <c r="G38" s="9">
        <f t="shared" ref="G38:G50" si="2">G$26</f>
        <v>32162.940725386667</v>
      </c>
    </row>
    <row r="39" spans="1:7" x14ac:dyDescent="0.2">
      <c r="A39">
        <v>4</v>
      </c>
      <c r="B39" s="18">
        <f t="shared" ca="1" si="0"/>
        <v>41162</v>
      </c>
      <c r="C39" s="13" t="s">
        <v>25</v>
      </c>
      <c r="D39" s="9">
        <f t="shared" si="1"/>
        <v>128552.50808980266</v>
      </c>
      <c r="E39" s="9">
        <f t="shared" si="1"/>
        <v>33153.015244212271</v>
      </c>
      <c r="F39" s="9">
        <f t="shared" si="1"/>
        <v>41864.139147666006</v>
      </c>
      <c r="G39" s="9">
        <f t="shared" si="2"/>
        <v>32162.940725386667</v>
      </c>
    </row>
    <row r="40" spans="1:7" x14ac:dyDescent="0.2">
      <c r="A40">
        <v>5</v>
      </c>
      <c r="B40" s="18">
        <f t="shared" ca="1" si="0"/>
        <v>41192</v>
      </c>
      <c r="C40" s="13" t="s">
        <v>25</v>
      </c>
      <c r="D40" s="9">
        <f t="shared" si="1"/>
        <v>128552.50808980266</v>
      </c>
      <c r="E40" s="9">
        <f t="shared" si="1"/>
        <v>33153.015244212271</v>
      </c>
      <c r="F40" s="9">
        <f t="shared" si="1"/>
        <v>41864.139147666006</v>
      </c>
      <c r="G40" s="9">
        <f t="shared" si="2"/>
        <v>32162.940725386667</v>
      </c>
    </row>
    <row r="41" spans="1:7" x14ac:dyDescent="0.2">
      <c r="A41">
        <v>6</v>
      </c>
      <c r="B41" s="18">
        <f t="shared" ca="1" si="0"/>
        <v>41223</v>
      </c>
      <c r="C41" s="13" t="s">
        <v>25</v>
      </c>
      <c r="D41" s="9">
        <f t="shared" si="1"/>
        <v>128552.50808980266</v>
      </c>
      <c r="E41" s="9">
        <f t="shared" si="1"/>
        <v>33153.015244212271</v>
      </c>
      <c r="F41" s="9">
        <f t="shared" si="1"/>
        <v>41864.139147666006</v>
      </c>
      <c r="G41" s="9">
        <f t="shared" si="2"/>
        <v>32162.940725386667</v>
      </c>
    </row>
    <row r="42" spans="1:7" x14ac:dyDescent="0.2">
      <c r="A42">
        <v>7</v>
      </c>
      <c r="B42" s="18">
        <f t="shared" ca="1" si="0"/>
        <v>41253</v>
      </c>
      <c r="C42" s="13" t="s">
        <v>25</v>
      </c>
      <c r="D42" s="9">
        <f t="shared" si="1"/>
        <v>128552.50808980266</v>
      </c>
      <c r="E42" s="9">
        <f t="shared" si="1"/>
        <v>33153.015244212271</v>
      </c>
      <c r="F42" s="9">
        <f t="shared" si="1"/>
        <v>41864.139147666006</v>
      </c>
      <c r="G42" s="9">
        <f t="shared" si="2"/>
        <v>32162.940725386667</v>
      </c>
    </row>
    <row r="43" spans="1:7" x14ac:dyDescent="0.2">
      <c r="A43">
        <v>8</v>
      </c>
      <c r="B43" s="18">
        <f t="shared" ca="1" si="0"/>
        <v>41284</v>
      </c>
      <c r="C43" s="13" t="s">
        <v>25</v>
      </c>
      <c r="D43" s="9">
        <f t="shared" si="1"/>
        <v>128552.50808980266</v>
      </c>
      <c r="E43" s="9">
        <f t="shared" si="1"/>
        <v>33153.015244212271</v>
      </c>
      <c r="F43" s="9">
        <f t="shared" si="1"/>
        <v>41864.139147666006</v>
      </c>
      <c r="G43" s="9">
        <f t="shared" si="2"/>
        <v>32162.940725386667</v>
      </c>
    </row>
    <row r="44" spans="1:7" x14ac:dyDescent="0.2">
      <c r="A44">
        <v>9</v>
      </c>
      <c r="B44" s="18">
        <f t="shared" ca="1" si="0"/>
        <v>41315</v>
      </c>
      <c r="C44" s="13" t="s">
        <v>25</v>
      </c>
      <c r="D44" s="9">
        <f t="shared" si="1"/>
        <v>128552.50808980266</v>
      </c>
      <c r="E44" s="9">
        <f t="shared" si="1"/>
        <v>33153.015244212271</v>
      </c>
      <c r="F44" s="9">
        <f t="shared" si="1"/>
        <v>41864.139147666006</v>
      </c>
      <c r="G44" s="9">
        <f t="shared" si="2"/>
        <v>32162.940725386667</v>
      </c>
    </row>
    <row r="45" spans="1:7" x14ac:dyDescent="0.2">
      <c r="A45">
        <v>10</v>
      </c>
      <c r="B45" s="18">
        <f t="shared" ca="1" si="0"/>
        <v>41343</v>
      </c>
      <c r="C45" s="13" t="s">
        <v>25</v>
      </c>
      <c r="D45" s="9">
        <f t="shared" si="1"/>
        <v>128552.50808980266</v>
      </c>
      <c r="E45" s="9">
        <f t="shared" si="1"/>
        <v>33153.015244212271</v>
      </c>
      <c r="F45" s="9">
        <f t="shared" si="1"/>
        <v>41864.139147666006</v>
      </c>
      <c r="G45" s="9">
        <f t="shared" si="2"/>
        <v>32162.940725386667</v>
      </c>
    </row>
    <row r="46" spans="1:7" x14ac:dyDescent="0.2">
      <c r="A46">
        <v>11</v>
      </c>
      <c r="B46" s="18">
        <f t="shared" ca="1" si="0"/>
        <v>41374</v>
      </c>
      <c r="C46" s="13" t="s">
        <v>25</v>
      </c>
      <c r="D46" s="9">
        <f t="shared" si="1"/>
        <v>128552.50808980266</v>
      </c>
      <c r="E46" s="9">
        <f t="shared" si="1"/>
        <v>33153.015244212271</v>
      </c>
      <c r="F46" s="9">
        <f t="shared" si="1"/>
        <v>41864.139147666006</v>
      </c>
      <c r="G46" s="9">
        <f t="shared" si="2"/>
        <v>32162.940725386667</v>
      </c>
    </row>
    <row r="47" spans="1:7" x14ac:dyDescent="0.2">
      <c r="A47">
        <v>12</v>
      </c>
      <c r="B47" s="18">
        <f t="shared" ca="1" si="0"/>
        <v>41404</v>
      </c>
      <c r="C47" s="13" t="s">
        <v>25</v>
      </c>
      <c r="D47" s="9">
        <f t="shared" si="1"/>
        <v>128552.50808980266</v>
      </c>
      <c r="E47" s="9">
        <f t="shared" si="1"/>
        <v>33153.015244212271</v>
      </c>
      <c r="F47" s="9">
        <f t="shared" si="1"/>
        <v>41864.139147666006</v>
      </c>
      <c r="G47" s="9">
        <f t="shared" si="2"/>
        <v>32162.940725386667</v>
      </c>
    </row>
    <row r="48" spans="1:7" x14ac:dyDescent="0.2">
      <c r="A48">
        <v>13</v>
      </c>
      <c r="B48" s="18">
        <f t="shared" ca="1" si="0"/>
        <v>41435</v>
      </c>
      <c r="C48" s="13" t="s">
        <v>25</v>
      </c>
      <c r="D48" s="9">
        <f t="shared" si="1"/>
        <v>128552.50808980266</v>
      </c>
      <c r="E48" s="9">
        <f t="shared" si="1"/>
        <v>33153.015244212271</v>
      </c>
      <c r="F48" s="9">
        <f t="shared" si="1"/>
        <v>41864.139147666006</v>
      </c>
      <c r="G48" s="9">
        <f t="shared" si="2"/>
        <v>32162.940725386667</v>
      </c>
    </row>
    <row r="49" spans="1:7" x14ac:dyDescent="0.2">
      <c r="A49">
        <v>14</v>
      </c>
      <c r="B49" s="18">
        <f t="shared" ca="1" si="0"/>
        <v>41465</v>
      </c>
      <c r="C49" s="13" t="s">
        <v>25</v>
      </c>
      <c r="D49" s="9">
        <f t="shared" si="1"/>
        <v>128552.50808980266</v>
      </c>
      <c r="E49" s="9">
        <f t="shared" si="1"/>
        <v>33153.015244212271</v>
      </c>
      <c r="F49" s="9">
        <f t="shared" si="1"/>
        <v>41864.139147666006</v>
      </c>
      <c r="G49" s="9">
        <f t="shared" si="2"/>
        <v>32162.940725386667</v>
      </c>
    </row>
    <row r="50" spans="1:7" x14ac:dyDescent="0.2">
      <c r="A50">
        <v>15</v>
      </c>
      <c r="B50" s="18">
        <f t="shared" ca="1" si="0"/>
        <v>41496</v>
      </c>
      <c r="C50" s="13" t="s">
        <v>25</v>
      </c>
      <c r="D50" s="9">
        <f t="shared" si="1"/>
        <v>128552.50808980266</v>
      </c>
      <c r="E50" s="9">
        <f t="shared" si="1"/>
        <v>33153.015244212271</v>
      </c>
      <c r="F50" s="9">
        <f t="shared" si="1"/>
        <v>41864.139147666006</v>
      </c>
      <c r="G50" s="9">
        <f t="shared" si="2"/>
        <v>32162.940725386667</v>
      </c>
    </row>
    <row r="51" spans="1:7" x14ac:dyDescent="0.2">
      <c r="A51">
        <v>16</v>
      </c>
      <c r="B51" s="18">
        <f t="shared" ca="1" si="0"/>
        <v>41527</v>
      </c>
      <c r="C51" s="19" t="s">
        <v>37</v>
      </c>
      <c r="D51" s="9">
        <f t="shared" si="1"/>
        <v>128552.50808980266</v>
      </c>
      <c r="E51" s="9">
        <f t="shared" si="1"/>
        <v>33153.015244212271</v>
      </c>
      <c r="F51" s="9">
        <f t="shared" si="1"/>
        <v>41864.139147666006</v>
      </c>
      <c r="G51" s="9">
        <f>G32</f>
        <v>2029776.4435232</v>
      </c>
    </row>
    <row r="52" spans="1:7" x14ac:dyDescent="0.2">
      <c r="A52">
        <v>17</v>
      </c>
      <c r="B52" s="18">
        <f t="shared" ca="1" si="0"/>
        <v>41557</v>
      </c>
      <c r="C52" s="13">
        <v>50000</v>
      </c>
      <c r="D52" s="13" t="s">
        <v>25</v>
      </c>
      <c r="E52" s="9">
        <f>E32</f>
        <v>1740533.3003211441</v>
      </c>
      <c r="F52" s="9">
        <f>F32</f>
        <v>1758293.844201972</v>
      </c>
      <c r="G52" s="13" t="s">
        <v>25</v>
      </c>
    </row>
    <row r="53" spans="1:7" x14ac:dyDescent="0.2">
      <c r="B53" s="8" t="s">
        <v>38</v>
      </c>
      <c r="C53" s="11">
        <f>SUM(C35:C52)</f>
        <v>2232754.0878755203</v>
      </c>
      <c r="D53" s="11">
        <f>SUM(D35:D52)</f>
        <v>2410359.5266838004</v>
      </c>
      <c r="E53" s="11">
        <f>SUM(E35:E52)</f>
        <v>2486476.1433159201</v>
      </c>
      <c r="F53" s="11">
        <f>SUM(F35:F52)</f>
        <v>2511848.3488599602</v>
      </c>
      <c r="G53" s="11">
        <f>SUM(G35:G52)</f>
        <v>2537220.5544039998</v>
      </c>
    </row>
    <row r="54" spans="1:7" x14ac:dyDescent="0.2">
      <c r="B54" s="20"/>
      <c r="C54" s="21"/>
      <c r="D54" s="21"/>
      <c r="E54" s="21"/>
      <c r="F54" s="21"/>
      <c r="G54" s="21"/>
    </row>
    <row r="55" spans="1:7" x14ac:dyDescent="0.2">
      <c r="B55" s="7" t="s">
        <v>39</v>
      </c>
      <c r="C55" s="2" t="s">
        <v>40</v>
      </c>
      <c r="D55" s="22"/>
      <c r="E55" s="22"/>
      <c r="F55" s="22"/>
      <c r="G55" s="22"/>
    </row>
    <row r="56" spans="1:7" x14ac:dyDescent="0.2">
      <c r="B56" s="22" t="s">
        <v>41</v>
      </c>
      <c r="C56" s="23">
        <v>2.0637232700000001E-2</v>
      </c>
      <c r="D56" s="22"/>
      <c r="E56" s="24">
        <f t="shared" ref="E56:G59" si="3">E$32*$C56</f>
        <v>35919.790740826436</v>
      </c>
      <c r="F56" s="24">
        <f t="shared" si="3"/>
        <v>36286.319217773642</v>
      </c>
      <c r="G56" s="24">
        <f t="shared" si="3"/>
        <v>41888.968793966691</v>
      </c>
    </row>
    <row r="57" spans="1:7" x14ac:dyDescent="0.2">
      <c r="B57" s="22" t="s">
        <v>42</v>
      </c>
      <c r="C57" s="23">
        <v>1.2532675E-2</v>
      </c>
      <c r="D57" s="22"/>
      <c r="E57" s="24">
        <f t="shared" si="3"/>
        <v>21813.538179602296</v>
      </c>
      <c r="F57" s="24">
        <f t="shared" si="3"/>
        <v>22036.12530388395</v>
      </c>
      <c r="G57" s="24">
        <f t="shared" si="3"/>
        <v>25438.528489332122</v>
      </c>
    </row>
    <row r="58" spans="1:7" x14ac:dyDescent="0.2">
      <c r="B58" s="22" t="s">
        <v>43</v>
      </c>
      <c r="C58" s="23">
        <v>9.9944865000000001E-3</v>
      </c>
      <c r="D58" s="22"/>
      <c r="E58" s="24">
        <f t="shared" si="3"/>
        <v>17395.736572860122</v>
      </c>
      <c r="F58" s="24">
        <f t="shared" si="3"/>
        <v>17573.244088909712</v>
      </c>
      <c r="G58" s="24">
        <f t="shared" si="3"/>
        <v>20286.573262810634</v>
      </c>
    </row>
    <row r="59" spans="1:7" x14ac:dyDescent="0.2">
      <c r="B59" s="22" t="s">
        <v>44</v>
      </c>
      <c r="C59" s="23">
        <v>8.8371070999999999E-3</v>
      </c>
      <c r="D59" s="22"/>
      <c r="E59" s="24">
        <f t="shared" si="3"/>
        <v>15381.279186054415</v>
      </c>
      <c r="F59" s="24">
        <f t="shared" si="3"/>
        <v>15538.231014483541</v>
      </c>
      <c r="G59" s="24">
        <f t="shared" si="3"/>
        <v>17937.35182047162</v>
      </c>
    </row>
    <row r="60" spans="1:7" x14ac:dyDescent="0.2">
      <c r="B60" s="38" t="s">
        <v>45</v>
      </c>
      <c r="C60" s="38"/>
      <c r="D60" s="26"/>
      <c r="E60" s="22"/>
      <c r="F60" s="27"/>
      <c r="G60" s="25"/>
    </row>
    <row r="61" spans="1:7" x14ac:dyDescent="0.2">
      <c r="B61" s="28" t="s">
        <v>46</v>
      </c>
      <c r="C61" s="27"/>
      <c r="D61" s="29"/>
      <c r="E61" s="29"/>
      <c r="F61" s="29"/>
      <c r="G61" s="29"/>
    </row>
    <row r="62" spans="1:7" x14ac:dyDescent="0.2">
      <c r="B62" s="25" t="s">
        <v>47</v>
      </c>
      <c r="C62" s="30"/>
      <c r="D62" s="30"/>
      <c r="E62" s="30"/>
      <c r="F62" s="30"/>
      <c r="G62" s="30"/>
    </row>
  </sheetData>
  <mergeCells count="12">
    <mergeCell ref="B34:G34"/>
    <mergeCell ref="B60:C60"/>
    <mergeCell ref="B1:B6"/>
    <mergeCell ref="D1:E1"/>
    <mergeCell ref="D2:E2"/>
    <mergeCell ref="D3:E3"/>
    <mergeCell ref="D4:G4"/>
    <mergeCell ref="C6:C7"/>
    <mergeCell ref="D6:D7"/>
    <mergeCell ref="E6:E7"/>
    <mergeCell ref="F6:F7"/>
    <mergeCell ref="G6:G7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Roman,Regular"&amp;12&amp;A</oddHeader>
    <oddFooter>&amp;C&amp;"Times New Roman,Regular"&amp;12Page &amp;P</oddFooter>
  </headerFooter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operator="equal" allowBlank="1">
          <x14:formula1>
            <xm:f>Availability!$B$5:$B$9</xm:f>
          </x14:formula1>
          <x14:formula2>
            <xm:f>0</xm:f>
          </x14:formula2>
          <xm:sqref>G2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MF9"/>
  <sheetViews>
    <sheetView tabSelected="1" zoomScale="104" zoomScaleNormal="104" workbookViewId="0">
      <selection activeCell="A10" sqref="A10"/>
    </sheetView>
  </sheetViews>
  <sheetFormatPr defaultRowHeight="15" x14ac:dyDescent="0.25"/>
  <cols>
    <col min="1" max="1" width="4.85546875" style="31"/>
    <col min="2" max="2" width="14.7109375" style="31" bestFit="1" customWidth="1"/>
    <col min="3" max="3" width="23.28515625" style="31"/>
    <col min="4" max="4" width="6.140625" style="31"/>
    <col min="5" max="5" width="12.140625" style="31"/>
    <col min="6" max="6" width="20.5703125" style="31"/>
    <col min="7" max="1020" width="9.140625" style="32"/>
  </cols>
  <sheetData>
    <row r="1" spans="1:6" x14ac:dyDescent="0.25">
      <c r="A1" s="33" t="s">
        <v>48</v>
      </c>
    </row>
    <row r="2" spans="1:6" x14ac:dyDescent="0.25">
      <c r="A2" s="33"/>
    </row>
    <row r="4" spans="1:6" x14ac:dyDescent="0.25">
      <c r="B4" s="33" t="s">
        <v>49</v>
      </c>
      <c r="C4" s="34" t="s">
        <v>50</v>
      </c>
      <c r="D4" s="33" t="s">
        <v>51</v>
      </c>
      <c r="E4" s="33" t="s">
        <v>52</v>
      </c>
      <c r="F4" s="34" t="s">
        <v>53</v>
      </c>
    </row>
    <row r="5" spans="1:6" s="31" customFormat="1" x14ac:dyDescent="0.25">
      <c r="A5" s="35"/>
      <c r="B5" s="35"/>
      <c r="C5" s="35"/>
      <c r="D5" s="35"/>
      <c r="E5" s="35"/>
      <c r="F5" s="36"/>
    </row>
    <row r="6" spans="1:6" s="31" customFormat="1" hidden="1" x14ac:dyDescent="0.25">
      <c r="A6" s="35">
        <v>2</v>
      </c>
      <c r="B6" s="35" t="s">
        <v>56</v>
      </c>
      <c r="C6" s="35" t="s">
        <v>60</v>
      </c>
      <c r="D6" s="35">
        <v>7</v>
      </c>
      <c r="E6" s="35" t="s">
        <v>54</v>
      </c>
      <c r="F6" s="36">
        <v>2479328.2400000002</v>
      </c>
    </row>
    <row r="7" spans="1:6" s="31" customFormat="1" x14ac:dyDescent="0.25">
      <c r="A7" s="35">
        <v>1</v>
      </c>
      <c r="B7" s="35" t="s">
        <v>57</v>
      </c>
      <c r="C7" s="35" t="s">
        <v>61</v>
      </c>
      <c r="D7" s="35">
        <v>25</v>
      </c>
      <c r="E7" s="35" t="s">
        <v>63</v>
      </c>
      <c r="F7" s="36">
        <v>3624366.06</v>
      </c>
    </row>
    <row r="8" spans="1:6" s="31" customFormat="1" hidden="1" x14ac:dyDescent="0.25">
      <c r="A8" s="35">
        <v>4</v>
      </c>
      <c r="B8" s="35" t="s">
        <v>58</v>
      </c>
      <c r="C8" s="35" t="s">
        <v>62</v>
      </c>
      <c r="D8" s="35">
        <v>26</v>
      </c>
      <c r="E8" s="35" t="s">
        <v>55</v>
      </c>
      <c r="F8" s="36">
        <v>7271347.21</v>
      </c>
    </row>
    <row r="9" spans="1:6" s="31" customFormat="1" x14ac:dyDescent="0.25">
      <c r="A9" s="35">
        <v>2</v>
      </c>
      <c r="B9" s="35" t="s">
        <v>59</v>
      </c>
      <c r="C9" s="35" t="s">
        <v>62</v>
      </c>
      <c r="D9" s="35">
        <v>41</v>
      </c>
      <c r="E9" s="35" t="s">
        <v>55</v>
      </c>
      <c r="F9" s="36">
        <v>6802381.6200000001</v>
      </c>
    </row>
  </sheetData>
  <autoFilter ref="B4:F4"/>
  <pageMargins left="0.7" right="0.7" top="0.75" bottom="0.75" header="0.51180555555555496" footer="0.51180555555555496"/>
  <pageSetup paperSize="0" scale="0" firstPageNumber="0" orientation="portrait" usePrinterDefaults="0" horizontalDpi="0" verticalDpi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Autocompute Template</vt:lpstr>
      <vt:lpstr>Availability</vt:lpstr>
      <vt:lpstr>_FilterDatabase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SuperFloi</cp:lastModifiedBy>
  <cp:revision>0</cp:revision>
  <dcterms:modified xsi:type="dcterms:W3CDTF">2012-05-10T15:56:16Z</dcterms:modified>
</cp:coreProperties>
</file>